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185" yWindow="-90" windowWidth="14955" windowHeight="12480" activeTab="3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79" i="1"/>
  <c r="B479" i="1"/>
  <c r="C474" i="1"/>
  <c r="B474" i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B9" i="2" l="1"/>
  <c r="F591" i="1" l="1"/>
  <c r="F596" i="1"/>
  <c r="C386" i="1"/>
  <c r="C68" i="1"/>
  <c r="C66" i="1"/>
  <c r="C58" i="1"/>
  <c r="C55" i="1"/>
  <c r="C61" i="1" s="1"/>
  <c r="C49" i="1"/>
  <c r="C52" i="1" s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5" i="1" s="1"/>
  <c r="I26" i="1"/>
  <c r="H25" i="1"/>
  <c r="G25" i="1"/>
  <c r="G28" i="1" s="1"/>
  <c r="F25" i="1"/>
  <c r="E25" i="1"/>
  <c r="D25" i="1"/>
  <c r="C25" i="1"/>
  <c r="B25" i="1"/>
  <c r="I24" i="1"/>
  <c r="I23" i="1"/>
  <c r="D22" i="1"/>
  <c r="I22" i="1" s="1"/>
  <c r="I21" i="1" s="1"/>
  <c r="H21" i="1"/>
  <c r="G21" i="1"/>
  <c r="F21" i="1"/>
  <c r="F28" i="1" s="1"/>
  <c r="E21" i="1"/>
  <c r="E28" i="1" s="1"/>
  <c r="C21" i="1"/>
  <c r="C28" i="1" s="1"/>
  <c r="B21" i="1"/>
  <c r="B28" i="1" s="1"/>
  <c r="I20" i="1"/>
  <c r="I17" i="1"/>
  <c r="I16" i="1"/>
  <c r="H15" i="1"/>
  <c r="G15" i="1"/>
  <c r="F15" i="1"/>
  <c r="E15" i="1"/>
  <c r="D15" i="1"/>
  <c r="C15" i="1"/>
  <c r="B15" i="1"/>
  <c r="B18" i="1" s="1"/>
  <c r="I14" i="1"/>
  <c r="G13" i="1"/>
  <c r="G12" i="1"/>
  <c r="I12" i="1" s="1"/>
  <c r="H11" i="1"/>
  <c r="H18" i="1" s="1"/>
  <c r="F11" i="1"/>
  <c r="F18" i="1" s="1"/>
  <c r="F36" i="1" s="1"/>
  <c r="E11" i="1"/>
  <c r="E18" i="1" s="1"/>
  <c r="E36" i="1" s="1"/>
  <c r="D11" i="1"/>
  <c r="D18" i="1" s="1"/>
  <c r="C11" i="1"/>
  <c r="B11" i="1"/>
  <c r="I10" i="1"/>
  <c r="B9" i="3"/>
  <c r="B36" i="1" l="1"/>
  <c r="I35" i="1"/>
  <c r="G11" i="1"/>
  <c r="G18" i="1" s="1"/>
  <c r="G36" i="1" s="1"/>
  <c r="I28" i="1"/>
  <c r="C18" i="1"/>
  <c r="C36" i="1" s="1"/>
  <c r="H36" i="1"/>
  <c r="I15" i="1"/>
  <c r="D21" i="1"/>
  <c r="D28" i="1" s="1"/>
  <c r="D36" i="1" s="1"/>
  <c r="H28" i="1"/>
  <c r="C69" i="1"/>
  <c r="I13" i="1"/>
  <c r="I11" i="1" s="1"/>
  <c r="I18" i="1" s="1"/>
  <c r="I36" i="1" s="1"/>
  <c r="D665" i="1" l="1"/>
  <c r="F520" i="1"/>
  <c r="F521" i="1"/>
  <c r="E586" i="1"/>
  <c r="E581" i="1"/>
  <c r="E521" i="1"/>
  <c r="E520" i="1"/>
  <c r="C570" i="1"/>
  <c r="C567" i="1"/>
  <c r="C565" i="1"/>
  <c r="C418" i="1"/>
  <c r="C14" i="4" l="1"/>
  <c r="B14" i="4"/>
  <c r="B11" i="4" s="1"/>
  <c r="B10" i="4" s="1"/>
  <c r="B8" i="4" s="1"/>
  <c r="B41" i="4"/>
  <c r="B39" i="4" s="1"/>
  <c r="C39" i="4"/>
  <c r="B37" i="4"/>
  <c r="B33" i="4" s="1"/>
  <c r="C33" i="4"/>
  <c r="F31" i="4"/>
  <c r="E31" i="4"/>
  <c r="C28" i="4"/>
  <c r="B28" i="4"/>
  <c r="F27" i="4"/>
  <c r="F19" i="4" s="1"/>
  <c r="F17" i="4" s="1"/>
  <c r="E27" i="4"/>
  <c r="E24" i="4"/>
  <c r="C21" i="4"/>
  <c r="B21" i="4"/>
  <c r="C11" i="4"/>
  <c r="C10" i="4" s="1"/>
  <c r="F10" i="4"/>
  <c r="F8" i="4" s="1"/>
  <c r="E10" i="4"/>
  <c r="E8" i="4"/>
  <c r="B27" i="4" l="1"/>
  <c r="B48" i="4" s="1"/>
  <c r="E19" i="4"/>
  <c r="E17" i="4" s="1"/>
  <c r="E48" i="4" s="1"/>
  <c r="C8" i="4"/>
  <c r="F48" i="4"/>
  <c r="C27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E611" i="1"/>
  <c r="F611" i="1"/>
  <c r="F606" i="1"/>
  <c r="E606" i="1"/>
  <c r="F586" i="1"/>
  <c r="F581" i="1"/>
  <c r="F544" i="1"/>
  <c r="E544" i="1"/>
  <c r="F541" i="1"/>
  <c r="E541" i="1"/>
  <c r="F538" i="1"/>
  <c r="E538" i="1"/>
  <c r="F530" i="1"/>
  <c r="E530" i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27" i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G400" i="1"/>
  <c r="F400" i="1"/>
  <c r="E400" i="1"/>
  <c r="D400" i="1"/>
  <c r="C400" i="1"/>
  <c r="B400" i="1"/>
  <c r="I399" i="1"/>
  <c r="D380" i="1"/>
  <c r="C380" i="1"/>
  <c r="D368" i="1"/>
  <c r="C368" i="1"/>
  <c r="D360" i="1"/>
  <c r="C360" i="1"/>
  <c r="D341" i="1"/>
  <c r="D352" i="1" s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D82" i="1"/>
  <c r="D89" i="1" s="1"/>
  <c r="C82" i="1"/>
  <c r="C89" i="1" s="1"/>
  <c r="B82" i="1"/>
  <c r="E81" i="1"/>
  <c r="E529" i="1" l="1"/>
  <c r="E85" i="1"/>
  <c r="C239" i="1"/>
  <c r="G199" i="1"/>
  <c r="G220" i="1" s="1"/>
  <c r="D373" i="1"/>
  <c r="B410" i="1"/>
  <c r="E82" i="1"/>
  <c r="E89" i="1" s="1"/>
  <c r="I181" i="1"/>
  <c r="C410" i="1"/>
  <c r="F653" i="1"/>
  <c r="F597" i="1"/>
  <c r="C352" i="1"/>
  <c r="C48" i="4"/>
  <c r="E94" i="1"/>
  <c r="D410" i="1"/>
  <c r="I404" i="1"/>
  <c r="I410" i="1" s="1"/>
  <c r="F635" i="1"/>
  <c r="B89" i="1"/>
  <c r="E410" i="1"/>
  <c r="C575" i="1"/>
  <c r="E624" i="1"/>
  <c r="E635" i="1" s="1"/>
  <c r="F410" i="1"/>
  <c r="F529" i="1"/>
  <c r="F559" i="1" s="1"/>
  <c r="D575" i="1"/>
  <c r="G410" i="1"/>
  <c r="D239" i="1"/>
  <c r="C373" i="1"/>
  <c r="H410" i="1"/>
  <c r="E559" i="1"/>
  <c r="F604" i="1"/>
  <c r="F617" i="1" s="1"/>
  <c r="E653" i="1"/>
  <c r="E597" i="1"/>
  <c r="E604" i="1"/>
  <c r="E617" i="1" s="1"/>
</calcChain>
</file>

<file path=xl/sharedStrings.xml><?xml version="1.0" encoding="utf-8"?>
<sst xmlns="http://schemas.openxmlformats.org/spreadsheetml/2006/main" count="862" uniqueCount="613">
  <si>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</si>
  <si>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</si>
  <si>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</si>
  <si>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</si>
  <si>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</si>
  <si>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</si>
  <si>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</si>
  <si>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</si>
  <si>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</si>
  <si>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</si>
  <si>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</si>
  <si>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</si>
  <si>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</si>
  <si>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</si>
  <si>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</si>
  <si>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</si>
  <si>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</si>
  <si>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</si>
  <si>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</si>
  <si>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</si>
  <si>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</si>
  <si>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</si>
  <si>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</si>
  <si>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</si>
  <si>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</si>
  <si>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</si>
  <si>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</si>
  <si>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</si>
  <si>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</si>
  <si>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</si>
  <si>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</si>
  <si>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</si>
  <si>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</si>
  <si>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</si>
  <si>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</si>
  <si>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</si>
  <si>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</si>
  <si>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</si>
  <si>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</si>
  <si>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</si>
  <si>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</si>
  <si>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</si>
  <si>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</si>
  <si>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</si>
  <si>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</si>
  <si>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</si>
  <si>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</si>
  <si>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</si>
  <si>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</si>
  <si>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</si>
  <si>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</si>
  <si>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</si>
  <si>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</si>
  <si>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</si>
  <si>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</si>
  <si>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</si>
  <si>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</si>
  <si>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</si>
  <si>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</si>
  <si>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</si>
  <si>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</si>
  <si>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</si>
  <si>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</si>
  <si>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</si>
  <si>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</si>
  <si>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</si>
  <si>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</si>
  <si>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</si>
  <si>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</si>
  <si>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</si>
  <si>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</si>
  <si>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</si>
  <si>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</si>
  <si>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</si>
  <si>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</si>
  <si>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</si>
  <si>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</si>
  <si>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</si>
  <si>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</si>
  <si>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</si>
  <si>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</si>
  <si>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</si>
  <si>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</si>
  <si>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</si>
  <si>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</si>
  <si>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</si>
  <si>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</si>
  <si>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</si>
  <si>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</si>
  <si>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</si>
  <si>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</si>
  <si>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</si>
  <si>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</si>
  <si>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</si>
  <si>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</si>
  <si>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</si>
  <si>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</si>
  <si>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</si>
  <si>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</si>
  <si>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</si>
  <si>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</si>
  <si>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</si>
  <si>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</si>
  <si>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</si>
  <si>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</si>
  <si>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</si>
  <si>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</si>
  <si>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</si>
  <si>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</si>
  <si>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</si>
  <si>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</si>
  <si>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</si>
  <si>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</si>
  <si>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</si>
  <si>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</si>
  <si>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</si>
  <si>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</si>
  <si>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</si>
  <si>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</si>
  <si>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</si>
  <si>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</si>
  <si>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</si>
  <si>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</si>
  <si>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</si>
  <si>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</si>
  <si>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</si>
  <si>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</si>
  <si>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</si>
  <si>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</si>
  <si>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</si>
  <si>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</si>
  <si>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</si>
  <si>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</si>
  <si>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</si>
  <si>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</si>
  <si>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</si>
  <si>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</si>
  <si>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</si>
  <si>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</si>
  <si>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</si>
  <si>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</si>
  <si>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</si>
  <si>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</si>
  <si>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</si>
  <si>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</si>
  <si>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</si>
  <si>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</si>
  <si>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</si>
  <si>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</si>
  <si>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</si>
  <si>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</si>
  <si>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</si>
  <si>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</si>
  <si>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</si>
  <si>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</si>
  <si>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</si>
  <si>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</si>
  <si>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</si>
  <si>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</si>
  <si>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</si>
  <si>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</si>
  <si>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</si>
  <si>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</si>
  <si>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</si>
  <si>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</si>
  <si>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</si>
  <si>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</si>
  <si>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</si>
  <si>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</si>
  <si>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</si>
  <si>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</si>
  <si>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</si>
  <si>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</si>
  <si>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</si>
  <si>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</si>
  <si>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</si>
  <si>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</si>
  <si>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</si>
  <si>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</si>
  <si>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</si>
  <si>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</si>
  <si>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</si>
  <si>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</si>
  <si>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</si>
  <si>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</si>
  <si>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</si>
  <si>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</si>
  <si>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</si>
  <si>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</si>
  <si>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</si>
  <si>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</si>
  <si>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</si>
  <si>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</si>
  <si>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</si>
  <si>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</si>
  <si>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</si>
  <si>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</si>
  <si>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</si>
  <si>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</si>
  <si>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</si>
  <si>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</si>
  <si>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</si>
  <si>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</si>
  <si>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</si>
  <si>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</si>
  <si>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</si>
  <si>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</si>
  <si>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</si>
  <si>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</si>
  <si>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</si>
  <si>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</si>
  <si>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</si>
  <si>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</si>
  <si>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</si>
  <si>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</si>
  <si>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</si>
  <si>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</si>
  <si>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</si>
  <si>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</si>
  <si>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</si>
  <si>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</si>
  <si>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</si>
  <si>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</si>
  <si>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</si>
  <si>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</si>
  <si>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</si>
  <si>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</si>
  <si>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</si>
  <si>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</si>
  <si>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</si>
  <si>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</si>
  <si>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</si>
  <si>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</si>
  <si>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</si>
  <si>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</si>
  <si>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</si>
  <si>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</si>
  <si>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</si>
  <si>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</si>
  <si>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</si>
  <si>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</si>
  <si>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</si>
  <si>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</si>
  <si>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</si>
  <si>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</si>
  <si>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</si>
  <si>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</si>
  <si>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</si>
  <si>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</si>
  <si>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</si>
  <si>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</si>
  <si>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</si>
  <si>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</si>
  <si>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</si>
  <si>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</si>
  <si>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</si>
  <si>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</si>
  <si>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</si>
  <si>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</si>
  <si>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</si>
  <si>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</si>
  <si>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</si>
  <si>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</si>
  <si>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</si>
  <si>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</si>
  <si>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</si>
  <si>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</si>
  <si>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</si>
  <si>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</si>
  <si>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</si>
  <si>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</si>
  <si>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</si>
  <si>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</si>
  <si>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</si>
  <si>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</si>
  <si>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</si>
  <si>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</si>
  <si>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</si>
  <si>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</si>
  <si>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</si>
  <si>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</si>
  <si>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</si>
  <si>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</si>
  <si>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</si>
  <si>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</si>
  <si>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</si>
  <si>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</si>
  <si>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</si>
  <si>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</si>
  <si>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</si>
  <si>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</si>
  <si>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</si>
  <si>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</si>
  <si>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</si>
  <si>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</si>
  <si>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</si>
  <si>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</si>
  <si>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</si>
  <si>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</si>
  <si>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</si>
  <si>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</si>
  <si>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</si>
  <si>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</si>
  <si>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</si>
  <si>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</si>
  <si>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</si>
  <si>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</si>
  <si>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</si>
  <si>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</si>
  <si>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</si>
  <si>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</si>
  <si>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</si>
  <si>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</si>
  <si>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</si>
  <si>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</si>
  <si>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</si>
  <si>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</si>
  <si>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</si>
  <si>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</si>
  <si>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</si>
  <si>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</si>
  <si>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</si>
  <si>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</si>
  <si>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</si>
  <si>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</si>
  <si>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</si>
  <si>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</si>
  <si>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</si>
  <si>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</si>
  <si>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</si>
  <si>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</si>
  <si>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</si>
  <si>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</si>
  <si>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</si>
  <si>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</si>
  <si>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</si>
  <si>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</si>
  <si>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</si>
  <si>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</si>
  <si>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</si>
  <si>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</si>
  <si>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</si>
  <si>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</si>
  <si>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</si>
  <si>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</si>
  <si>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</si>
  <si>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</si>
  <si>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</si>
  <si>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</si>
  <si>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</si>
  <si>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</si>
  <si>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</si>
  <si>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</si>
  <si>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</si>
  <si>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</si>
  <si>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</si>
  <si>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</si>
  <si>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</si>
  <si>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</si>
  <si>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</si>
  <si>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</si>
  <si>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</si>
  <si>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</si>
  <si>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</si>
  <si>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</si>
  <si>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</si>
  <si>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</si>
  <si>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</si>
  <si>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</si>
  <si>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</si>
  <si>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</si>
  <si>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</si>
  <si>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</si>
  <si>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</si>
  <si>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</si>
  <si>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</si>
  <si>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</si>
  <si>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</si>
  <si>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</si>
  <si>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</si>
  <si>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</si>
  <si>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</si>
  <si>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</si>
  <si>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</si>
  <si>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</si>
  <si>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</si>
  <si>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</si>
  <si>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</si>
  <si>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</si>
  <si>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</si>
  <si>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</si>
  <si>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</si>
  <si>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</si>
  <si>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</si>
  <si>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</si>
  <si>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</si>
  <si>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</si>
  <si>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</si>
  <si>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</si>
  <si>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</si>
  <si>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</si>
  <si>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</si>
  <si>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</si>
  <si>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</si>
  <si>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</si>
  <si>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</si>
  <si>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</si>
  <si>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</si>
  <si>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</si>
  <si>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</si>
  <si>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</si>
  <si>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</si>
  <si>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</si>
  <si>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</si>
  <si>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</si>
  <si>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</si>
  <si>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</si>
  <si>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</si>
  <si>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</si>
  <si>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</si>
  <si>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</si>
  <si>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</si>
  <si>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</si>
  <si>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</si>
  <si>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</si>
  <si>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</si>
  <si>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</si>
  <si>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</si>
  <si>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</si>
  <si>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</si>
  <si>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</si>
  <si>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</si>
  <si>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</si>
  <si>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</si>
  <si>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</si>
  <si>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</si>
  <si>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</si>
  <si>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</si>
  <si>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</si>
  <si>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</si>
  <si>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</si>
  <si>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</si>
  <si>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</si>
  <si>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</si>
  <si>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</si>
  <si>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</si>
  <si>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</si>
  <si>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</si>
  <si>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</si>
  <si>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</si>
  <si>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</si>
  <si>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</si>
  <si>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</si>
  <si>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</si>
  <si>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</si>
  <si>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</si>
  <si>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</si>
  <si>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</si>
  <si>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</si>
  <si>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</si>
  <si>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</si>
  <si>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</si>
  <si>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</si>
  <si>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</si>
  <si>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</si>
  <si>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</si>
  <si>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</si>
  <si>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</si>
  <si>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</si>
  <si>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</si>
  <si>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</si>
  <si>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</si>
  <si>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</si>
  <si>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</si>
  <si>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</si>
  <si>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</si>
  <si>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</si>
  <si>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</si>
  <si>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</si>
  <si>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</si>
  <si>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</si>
  <si>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</si>
  <si>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</si>
  <si>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</si>
  <si>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</si>
  <si>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</si>
  <si>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</si>
  <si>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</si>
  <si>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</si>
  <si>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</si>
  <si>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</si>
  <si>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</si>
  <si>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</si>
  <si>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</si>
  <si>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</si>
  <si>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</si>
  <si>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</si>
  <si>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</si>
  <si>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</si>
  <si>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</si>
  <si>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</si>
  <si>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</si>
  <si>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</si>
  <si>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</si>
  <si>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</si>
  <si>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</si>
  <si>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</si>
  <si>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</si>
  <si>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</si>
  <si>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</si>
  <si>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</si>
  <si>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</si>
  <si>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</si>
  <si>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</si>
  <si>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</si>
  <si>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</si>
  <si>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</si>
  <si>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</si>
  <si>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</si>
  <si>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</si>
  <si>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</si>
  <si>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</si>
  <si>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</si>
  <si>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</si>
  <si>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</si>
  <si>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</si>
  <si>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</si>
  <si>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</si>
  <si>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</si>
  <si>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</si>
  <si>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</si>
  <si>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</si>
  <si>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</si>
  <si>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</si>
  <si>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</si>
  <si>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</si>
  <si>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</si>
  <si>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</si>
  <si>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</si>
  <si>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</si>
  <si>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</si>
  <si>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</si>
  <si>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</si>
  <si>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</si>
  <si>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</si>
  <si>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</si>
  <si>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</si>
  <si>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</si>
  <si>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</si>
  <si>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</si>
  <si>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</si>
  <si>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</si>
  <si>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</si>
  <si>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</si>
  <si>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</si>
  <si>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</si>
  <si>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</si>
  <si>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</si>
  <si>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</si>
  <si>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</si>
  <si>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</si>
  <si>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</si>
  <si>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</si>
  <si>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</si>
  <si>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</si>
  <si>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</si>
  <si>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</si>
  <si>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</si>
  <si>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</si>
  <si>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</si>
  <si>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</si>
  <si>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</si>
  <si>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</si>
  <si>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</si>
  <si>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</si>
  <si>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</si>
  <si>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</si>
  <si>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</si>
  <si>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</si>
  <si>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</si>
  <si>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</si>
  <si>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</si>
  <si>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</si>
  <si>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</si>
  <si>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</si>
  <si>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</si>
  <si>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</si>
  <si>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</si>
  <si>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</si>
  <si>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</si>
  <si>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</si>
  <si>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</si>
  <si>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</si>
  <si>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267
ul. Braci Załuskich 1
01-773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</si>
  <si>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010412730</t>
    </r>
  </si>
  <si>
    <t>Szkoła Podstawowa nr 267</t>
  </si>
  <si>
    <t>ul. Braci Załuskich 1</t>
  </si>
  <si>
    <t>01-773 Warszawa</t>
  </si>
  <si>
    <t>010412730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</si>
  <si>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</si>
  <si>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</si>
  <si>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</si>
  <si>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</si>
  <si>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</si>
  <si>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</si>
  <si>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</si>
  <si>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</si>
  <si>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</si>
  <si>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</si>
  <si>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</si>
  <si>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………………………………………….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</si>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</sst>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627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53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4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7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7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6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5" fillId="0" borderId="28" xfId="3" applyFont="1" applyBorder="1"/>
    <xf numFmtId="0" fontId="66" fillId="0" borderId="29" xfId="3" applyFont="1" applyBorder="1"/>
    <xf numFmtId="0" fontId="66" fillId="0" borderId="30" xfId="3" applyFont="1" applyBorder="1"/>
    <xf numFmtId="0" fontId="66" fillId="0" borderId="10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4" xfId="3" applyFont="1" applyBorder="1"/>
    <xf numFmtId="0" fontId="67" fillId="0" borderId="14" xfId="3" applyFont="1" applyBorder="1" applyAlignment="1">
      <alignment horizontal="center"/>
    </xf>
    <xf numFmtId="0" fontId="65" fillId="0" borderId="31" xfId="3" applyFont="1" applyBorder="1"/>
    <xf numFmtId="0" fontId="65" fillId="0" borderId="2" xfId="3" applyFont="1" applyBorder="1"/>
    <xf numFmtId="0" fontId="65" fillId="0" borderId="32" xfId="3" applyFont="1" applyBorder="1"/>
    <xf numFmtId="0" fontId="66" fillId="0" borderId="33" xfId="3" applyFont="1" applyBorder="1"/>
    <xf numFmtId="0" fontId="69" fillId="0" borderId="31" xfId="3" applyFont="1" applyBorder="1"/>
    <xf numFmtId="0" fontId="66" fillId="0" borderId="2" xfId="3" applyFont="1" applyBorder="1"/>
    <xf numFmtId="0" fontId="66" fillId="0" borderId="14" xfId="3" applyFont="1" applyBorder="1" applyAlignment="1">
      <alignment horizontal="center"/>
    </xf>
    <xf numFmtId="0" fontId="66" fillId="0" borderId="34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5" xfId="3" applyFont="1" applyFill="1" applyBorder="1" applyAlignment="1"/>
    <xf numFmtId="0" fontId="69" fillId="0" borderId="36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7" xfId="3" applyFont="1" applyFill="1" applyBorder="1"/>
    <xf numFmtId="0" fontId="66" fillId="0" borderId="38" xfId="3" applyFont="1" applyFill="1" applyBorder="1"/>
    <xf numFmtId="164" fontId="71" fillId="0" borderId="44" xfId="3" applyNumberFormat="1" applyFont="1" applyBorder="1"/>
    <xf numFmtId="0" fontId="72" fillId="0" borderId="0" xfId="3" applyFont="1" applyFill="1" applyBorder="1"/>
    <xf numFmtId="164" fontId="26" fillId="0" borderId="0" xfId="3" applyNumberFormat="1" applyFont="1" applyBorder="1"/>
    <xf numFmtId="0" fontId="26" fillId="0" borderId="0" xfId="3" applyFont="1"/>
    <xf numFmtId="0" fontId="72" fillId="0" borderId="0" xfId="3" applyFont="1" applyFill="1"/>
    <xf numFmtId="0" fontId="26" fillId="0" borderId="0" xfId="3" applyFont="1" applyBorder="1" applyAlignment="1"/>
    <xf numFmtId="0" fontId="66" fillId="0" borderId="50" xfId="3" applyFont="1" applyBorder="1"/>
    <xf numFmtId="0" fontId="66" fillId="0" borderId="51" xfId="3" applyFont="1" applyBorder="1"/>
    <xf numFmtId="0" fontId="66" fillId="0" borderId="0" xfId="3" applyFont="1" applyBorder="1"/>
    <xf numFmtId="0" fontId="66" fillId="0" borderId="39" xfId="3" applyFont="1" applyBorder="1"/>
    <xf numFmtId="0" fontId="66" fillId="0" borderId="38" xfId="3" applyFont="1" applyBorder="1"/>
    <xf numFmtId="0" fontId="65" fillId="0" borderId="36" xfId="3" applyFont="1" applyBorder="1"/>
    <xf numFmtId="0" fontId="65" fillId="0" borderId="35" xfId="3" applyFont="1" applyBorder="1" applyAlignment="1">
      <alignment vertical="center"/>
    </xf>
    <xf numFmtId="0" fontId="66" fillId="0" borderId="52" xfId="3" applyFont="1" applyBorder="1"/>
    <xf numFmtId="0" fontId="66" fillId="0" borderId="36" xfId="3" applyFont="1" applyBorder="1"/>
    <xf numFmtId="0" fontId="69" fillId="0" borderId="36" xfId="3" applyFont="1" applyBorder="1" applyAlignment="1">
      <alignment wrapText="1"/>
    </xf>
    <xf numFmtId="0" fontId="66" fillId="0" borderId="37" xfId="3" applyFont="1" applyBorder="1"/>
    <xf numFmtId="0" fontId="65" fillId="0" borderId="39" xfId="3" applyFont="1" applyBorder="1" applyAlignment="1">
      <alignment horizontal="center" vertical="center"/>
    </xf>
    <xf numFmtId="0" fontId="65" fillId="0" borderId="37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164" fontId="65" fillId="0" borderId="41" xfId="3" applyNumberFormat="1" applyFont="1" applyBorder="1"/>
    <xf numFmtId="164" fontId="65" fillId="0" borderId="44" xfId="3" applyNumberFormat="1" applyFont="1" applyBorder="1"/>
    <xf numFmtId="164" fontId="65" fillId="0" borderId="49" xfId="3" applyNumberFormat="1" applyFont="1" applyBorder="1"/>
    <xf numFmtId="0" fontId="72" fillId="0" borderId="0" xfId="3" applyFont="1"/>
    <xf numFmtId="0" fontId="73" fillId="0" borderId="0" xfId="0" applyFont="1" applyAlignment="1">
      <alignment vertical="center"/>
    </xf>
    <xf numFmtId="4" fontId="74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4" fontId="75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6" fillId="0" borderId="35" xfId="3" applyFont="1" applyBorder="1"/>
    <xf numFmtId="0" fontId="65" fillId="0" borderId="31" xfId="0" applyFont="1" applyBorder="1" applyAlignment="1">
      <alignment vertical="center"/>
    </xf>
    <xf numFmtId="0" fontId="66" fillId="0" borderId="58" xfId="0" applyFont="1" applyBorder="1" applyAlignment="1">
      <alignment vertical="center"/>
    </xf>
    <xf numFmtId="49" fontId="68" fillId="0" borderId="31" xfId="0" applyNumberFormat="1" applyFont="1" applyBorder="1" applyAlignment="1">
      <alignment vertical="center"/>
    </xf>
    <xf numFmtId="4" fontId="39" fillId="0" borderId="44" xfId="0" applyNumberFormat="1" applyFont="1" applyFill="1" applyBorder="1" applyAlignment="1" applyProtection="1">
      <alignment vertical="center"/>
      <protection locked="0"/>
    </xf>
    <xf numFmtId="4" fontId="39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9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41" xfId="0" applyNumberFormat="1" applyFont="1" applyFill="1" applyBorder="1" applyAlignment="1" applyProtection="1">
      <alignment vertical="center"/>
      <protection locked="0"/>
    </xf>
    <xf numFmtId="4" fontId="38" fillId="0" borderId="63" xfId="0" applyNumberFormat="1" applyFont="1" applyFill="1" applyBorder="1" applyAlignment="1" applyProtection="1">
      <alignment vertical="center"/>
      <protection locked="0"/>
    </xf>
    <xf numFmtId="4" fontId="39" fillId="0" borderId="41" xfId="0" applyNumberFormat="1" applyFont="1" applyFill="1" applyBorder="1" applyAlignment="1" applyProtection="1">
      <alignment vertical="center"/>
      <protection locked="0"/>
    </xf>
    <xf numFmtId="4" fontId="38" fillId="0" borderId="41" xfId="0" applyNumberFormat="1" applyFont="1" applyFill="1" applyBorder="1" applyAlignment="1" applyProtection="1">
      <alignment vertical="center"/>
      <protection locked="0"/>
    </xf>
    <xf numFmtId="49" fontId="38" fillId="0" borderId="65" xfId="0" applyNumberFormat="1" applyFont="1" applyFill="1" applyBorder="1" applyAlignment="1" applyProtection="1">
      <alignment vertical="center"/>
      <protection locked="0"/>
    </xf>
    <xf numFmtId="4" fontId="38" fillId="0" borderId="66" xfId="0" applyNumberFormat="1" applyFont="1" applyFill="1" applyBorder="1" applyAlignment="1" applyProtection="1">
      <alignment vertical="center"/>
      <protection locked="0"/>
    </xf>
    <xf numFmtId="4" fontId="38" fillId="0" borderId="65" xfId="0" applyNumberFormat="1" applyFont="1" applyFill="1" applyBorder="1" applyAlignment="1" applyProtection="1">
      <alignment vertical="center"/>
      <protection locked="0"/>
    </xf>
    <xf numFmtId="4" fontId="39" fillId="0" borderId="14" xfId="0" applyNumberFormat="1" applyFont="1" applyFill="1" applyBorder="1" applyAlignment="1" applyProtection="1">
      <alignment vertical="center"/>
      <protection locked="0"/>
    </xf>
    <xf numFmtId="49" fontId="39" fillId="0" borderId="65" xfId="0" applyNumberFormat="1" applyFont="1" applyFill="1" applyBorder="1" applyAlignment="1" applyProtection="1">
      <alignment vertical="center"/>
      <protection locked="0"/>
    </xf>
    <xf numFmtId="4" fontId="38" fillId="0" borderId="44" xfId="0" applyNumberFormat="1" applyFont="1" applyFill="1" applyBorder="1" applyAlignment="1" applyProtection="1">
      <alignment vertical="center"/>
      <protection locked="0"/>
    </xf>
    <xf numFmtId="4" fontId="39" fillId="0" borderId="61" xfId="0" applyNumberFormat="1" applyFont="1" applyFill="1" applyBorder="1" applyAlignment="1" applyProtection="1">
      <alignment vertical="center"/>
    </xf>
    <xf numFmtId="49" fontId="39" fillId="0" borderId="44" xfId="0" applyNumberFormat="1" applyFont="1" applyFill="1" applyBorder="1" applyAlignment="1" applyProtection="1">
      <alignment vertical="center"/>
      <protection locked="0"/>
    </xf>
    <xf numFmtId="4" fontId="38" fillId="0" borderId="61" xfId="0" applyNumberFormat="1" applyFont="1" applyFill="1" applyBorder="1" applyAlignment="1" applyProtection="1">
      <alignment vertical="center"/>
    </xf>
    <xf numFmtId="4" fontId="38" fillId="2" borderId="11" xfId="0" applyNumberFormat="1" applyFont="1" applyFill="1" applyBorder="1" applyAlignment="1" applyProtection="1">
      <alignment vertical="center"/>
      <protection locked="0"/>
    </xf>
    <xf numFmtId="4" fontId="38" fillId="2" borderId="59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horizontal="right"/>
      <protection locked="0"/>
    </xf>
    <xf numFmtId="4" fontId="43" fillId="0" borderId="6" xfId="0" applyNumberFormat="1" applyFont="1" applyBorder="1" applyAlignment="1" applyProtection="1">
      <protection locked="0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21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66" fillId="0" borderId="56" xfId="3" applyFont="1" applyBorder="1"/>
    <xf numFmtId="0" fontId="69" fillId="0" borderId="0" xfId="3" applyFont="1"/>
    <xf numFmtId="0" fontId="65" fillId="0" borderId="3" xfId="3" applyFont="1" applyFill="1" applyBorder="1" applyAlignment="1">
      <alignment horizontal="center" vertical="center"/>
    </xf>
    <xf numFmtId="0" fontId="65" fillId="0" borderId="5" xfId="3" applyFont="1" applyFill="1" applyBorder="1" applyAlignment="1">
      <alignment horizontal="center" vertical="center"/>
    </xf>
    <xf numFmtId="0" fontId="68" fillId="0" borderId="69" xfId="3" applyFont="1" applyFill="1" applyBorder="1" applyAlignment="1">
      <alignment horizontal="center" vertical="center"/>
    </xf>
    <xf numFmtId="0" fontId="68" fillId="0" borderId="70" xfId="3" applyFont="1" applyFill="1" applyBorder="1" applyAlignment="1">
      <alignment horizontal="center" vertical="center"/>
    </xf>
    <xf numFmtId="0" fontId="65" fillId="0" borderId="31" xfId="3" applyFont="1" applyFill="1" applyBorder="1" applyAlignment="1">
      <alignment vertical="center"/>
    </xf>
    <xf numFmtId="0" fontId="65" fillId="0" borderId="2" xfId="3" applyFont="1" applyFill="1" applyBorder="1" applyAlignment="1">
      <alignment vertical="center"/>
    </xf>
    <xf numFmtId="0" fontId="68" fillId="0" borderId="36" xfId="3" applyFont="1" applyFill="1" applyBorder="1" applyAlignment="1">
      <alignment horizontal="center" vertical="center"/>
    </xf>
    <xf numFmtId="0" fontId="68" fillId="0" borderId="71" xfId="3" applyFont="1" applyFill="1" applyBorder="1" applyAlignment="1">
      <alignment horizontal="center" vertical="center"/>
    </xf>
    <xf numFmtId="0" fontId="66" fillId="0" borderId="31" xfId="3" applyFont="1" applyFill="1" applyBorder="1" applyAlignment="1">
      <alignment vertical="center"/>
    </xf>
    <xf numFmtId="0" fontId="66" fillId="0" borderId="2" xfId="3" applyFont="1" applyFill="1" applyBorder="1" applyAlignment="1">
      <alignment vertical="center"/>
    </xf>
    <xf numFmtId="164" fontId="68" fillId="0" borderId="41" xfId="3" applyNumberFormat="1" applyFont="1" applyBorder="1"/>
    <xf numFmtId="164" fontId="68" fillId="0" borderId="44" xfId="3" applyNumberFormat="1" applyFont="1" applyBorder="1"/>
    <xf numFmtId="0" fontId="27" fillId="0" borderId="0" xfId="3" applyFont="1" applyBorder="1" applyAlignment="1"/>
    <xf numFmtId="4" fontId="27" fillId="0" borderId="0" xfId="3" applyNumberFormat="1" applyFont="1" applyBorder="1" applyAlignment="1"/>
    <xf numFmtId="4" fontId="26" fillId="0" borderId="0" xfId="3" applyNumberFormat="1" applyFont="1" applyBorder="1" applyAlignment="1"/>
    <xf numFmtId="164" fontId="78" fillId="0" borderId="0" xfId="3" applyNumberFormat="1" applyFont="1"/>
    <xf numFmtId="0" fontId="65" fillId="0" borderId="74" xfId="3" applyFont="1" applyBorder="1"/>
    <xf numFmtId="0" fontId="67" fillId="0" borderId="0" xfId="3" applyFont="1" applyBorder="1" applyAlignment="1">
      <alignment horizontal="center"/>
    </xf>
    <xf numFmtId="0" fontId="65" fillId="0" borderId="35" xfId="3" applyFont="1" applyBorder="1"/>
    <xf numFmtId="0" fontId="65" fillId="0" borderId="75" xfId="3" applyFont="1" applyBorder="1"/>
    <xf numFmtId="0" fontId="69" fillId="0" borderId="35" xfId="3" applyFont="1" applyBorder="1"/>
    <xf numFmtId="0" fontId="66" fillId="0" borderId="0" xfId="3" applyFont="1" applyBorder="1" applyAlignment="1">
      <alignment horizontal="center"/>
    </xf>
    <xf numFmtId="0" fontId="70" fillId="0" borderId="34" xfId="3" applyFont="1" applyBorder="1" applyAlignment="1">
      <alignment horizontal="center"/>
    </xf>
    <xf numFmtId="0" fontId="70" fillId="0" borderId="0" xfId="3" applyFont="1" applyBorder="1" applyAlignment="1">
      <alignment horizontal="center"/>
    </xf>
    <xf numFmtId="0" fontId="69" fillId="0" borderId="35" xfId="3" applyFont="1" applyBorder="1" applyAlignment="1"/>
    <xf numFmtId="0" fontId="65" fillId="0" borderId="10" xfId="3" applyFont="1" applyBorder="1" applyAlignment="1">
      <alignment horizontal="center" vertical="center"/>
    </xf>
    <xf numFmtId="0" fontId="66" fillId="0" borderId="10" xfId="3" applyFont="1" applyBorder="1" applyAlignment="1">
      <alignment horizontal="center" vertical="center"/>
    </xf>
    <xf numFmtId="0" fontId="66" fillId="0" borderId="38" xfId="3" applyFont="1" applyBorder="1" applyAlignment="1">
      <alignment horizontal="center" vertical="center"/>
    </xf>
    <xf numFmtId="0" fontId="65" fillId="0" borderId="14" xfId="3" applyFont="1" applyBorder="1" applyAlignment="1">
      <alignment horizontal="center" vertical="center"/>
    </xf>
    <xf numFmtId="0" fontId="66" fillId="0" borderId="14" xfId="3" applyFont="1" applyBorder="1" applyAlignment="1">
      <alignment horizontal="center" vertical="center"/>
    </xf>
    <xf numFmtId="0" fontId="66" fillId="0" borderId="36" xfId="3" applyFont="1" applyBorder="1" applyAlignment="1">
      <alignment horizontal="center" vertical="center"/>
    </xf>
    <xf numFmtId="0" fontId="66" fillId="0" borderId="76" xfId="3" applyFont="1" applyBorder="1" applyAlignment="1">
      <alignment vertical="center"/>
    </xf>
    <xf numFmtId="0" fontId="66" fillId="0" borderId="77" xfId="3" applyFont="1" applyBorder="1" applyAlignment="1">
      <alignment vertical="center"/>
    </xf>
    <xf numFmtId="0" fontId="66" fillId="0" borderId="34" xfId="3" applyFont="1" applyBorder="1" applyAlignment="1">
      <alignment vertical="center"/>
    </xf>
    <xf numFmtId="0" fontId="65" fillId="0" borderId="63" xfId="3" applyFont="1" applyBorder="1" applyAlignment="1">
      <alignment vertical="center"/>
    </xf>
    <xf numFmtId="0" fontId="66" fillId="0" borderId="61" xfId="3" applyFont="1" applyBorder="1" applyAlignment="1">
      <alignment vertical="center"/>
    </xf>
    <xf numFmtId="0" fontId="66" fillId="0" borderId="61" xfId="3" applyFont="1" applyBorder="1" applyAlignment="1">
      <alignment vertical="center" wrapText="1"/>
    </xf>
    <xf numFmtId="0" fontId="65" fillId="0" borderId="61" xfId="3" applyFont="1" applyBorder="1" applyAlignment="1">
      <alignment vertical="center"/>
    </xf>
    <xf numFmtId="0" fontId="79" fillId="0" borderId="61" xfId="3" applyFont="1" applyBorder="1" applyAlignment="1">
      <alignment vertical="center"/>
    </xf>
    <xf numFmtId="0" fontId="65" fillId="0" borderId="61" xfId="3" applyFont="1" applyBorder="1" applyAlignment="1">
      <alignment vertical="center" wrapText="1"/>
    </xf>
    <xf numFmtId="0" fontId="79" fillId="0" borderId="79" xfId="3" applyFont="1" applyBorder="1" applyAlignment="1">
      <alignment vertical="center"/>
    </xf>
    <xf numFmtId="164" fontId="45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72" fillId="0" borderId="0" xfId="3" applyFont="1" applyFill="1" applyBorder="1" applyAlignment="1">
      <alignment horizontal="left" vertical="center" wrapText="1"/>
    </xf>
    <xf numFmtId="0" fontId="66" fillId="0" borderId="43" xfId="3" applyFont="1" applyFill="1" applyBorder="1" applyAlignment="1">
      <alignment vertical="center"/>
    </xf>
    <xf numFmtId="0" fontId="14" fillId="0" borderId="0" xfId="3"/>
    <xf numFmtId="0" fontId="14" fillId="0" borderId="0" xfId="3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14" fillId="0" borderId="0" xfId="3" applyFill="1" applyBorder="1"/>
    <xf numFmtId="0" fontId="14" fillId="0" borderId="0" xfId="3" applyBorder="1"/>
    <xf numFmtId="164" fontId="14" fillId="0" borderId="0" xfId="3" applyNumberFormat="1"/>
    <xf numFmtId="4" fontId="9" fillId="0" borderId="0" xfId="0" applyNumberFormat="1" applyFont="1" applyAlignment="1"/>
    <xf numFmtId="0" fontId="8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4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>
      <alignment horizontal="left" vertical="center" wrapText="1"/>
    </xf>
    <xf numFmtId="0" fontId="18" fillId="0" borderId="62" xfId="0" applyFont="1" applyFill="1" applyBorder="1" applyAlignment="1">
      <alignment horizontal="left" vertical="center" wrapText="1"/>
    </xf>
    <xf numFmtId="4" fontId="26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7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8" xfId="0" applyNumberFormat="1" applyFont="1" applyFill="1" applyBorder="1" applyAlignment="1" applyProtection="1">
      <alignment horizontal="left" vertical="center" wrapText="1"/>
      <protection locked="0"/>
    </xf>
    <xf numFmtId="4" fontId="49" fillId="0" borderId="0" xfId="0" applyNumberFormat="1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left" vertical="center"/>
    </xf>
    <xf numFmtId="4" fontId="27" fillId="2" borderId="3" xfId="0" applyNumberFormat="1" applyFont="1" applyFill="1" applyBorder="1" applyAlignment="1" applyProtection="1">
      <alignment horizontal="center" vertical="center"/>
      <protection locked="0"/>
    </xf>
    <xf numFmtId="4" fontId="27" fillId="2" borderId="4" xfId="0" applyNumberFormat="1" applyFont="1" applyFill="1" applyBorder="1" applyAlignment="1" applyProtection="1">
      <alignment horizontal="center" vertical="center"/>
      <protection locked="0"/>
    </xf>
    <xf numFmtId="4" fontId="27" fillId="2" borderId="5" xfId="0" applyNumberFormat="1" applyFont="1" applyFill="1" applyBorder="1" applyAlignment="1" applyProtection="1">
      <alignment horizontal="center" vertical="center"/>
      <protection locked="0"/>
    </xf>
    <xf numFmtId="4" fontId="27" fillId="2" borderId="56" xfId="0" applyNumberFormat="1" applyFont="1" applyFill="1" applyBorder="1" applyAlignment="1" applyProtection="1">
      <alignment horizontal="center" vertical="center"/>
      <protection locked="0"/>
    </xf>
    <xf numFmtId="4" fontId="27" fillId="2" borderId="1" xfId="0" applyNumberFormat="1" applyFont="1" applyFill="1" applyBorder="1" applyAlignment="1" applyProtection="1">
      <alignment horizontal="center" vertical="center"/>
      <protection locked="0"/>
    </xf>
    <xf numFmtId="4" fontId="27" fillId="2" borderId="57" xfId="0" applyNumberFormat="1" applyFont="1" applyFill="1" applyBorder="1" applyAlignment="1" applyProtection="1">
      <alignment horizontal="center" vertical="center"/>
      <protection locked="0"/>
    </xf>
    <xf numFmtId="4" fontId="38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11" xfId="0" applyNumberFormat="1" applyFont="1" applyFill="1" applyBorder="1" applyAlignment="1" applyProtection="1">
      <alignment horizontal="center" vertical="center"/>
      <protection locked="0"/>
    </xf>
    <xf numFmtId="4" fontId="38" fillId="2" borderId="12" xfId="0" applyNumberFormat="1" applyFont="1" applyFill="1" applyBorder="1" applyAlignment="1" applyProtection="1">
      <alignment horizontal="center" vertical="center"/>
      <protection locked="0"/>
    </xf>
    <xf numFmtId="4" fontId="38" fillId="2" borderId="13" xfId="0" applyNumberFormat="1" applyFont="1" applyFill="1" applyBorder="1" applyAlignment="1" applyProtection="1">
      <alignment horizontal="center" vertical="center"/>
      <protection locked="0"/>
    </xf>
    <xf numFmtId="4" fontId="27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11" xfId="1" applyFont="1" applyFill="1" applyBorder="1" applyAlignment="1" applyProtection="1">
      <alignment horizontal="left" vertical="center" wrapText="1"/>
      <protection locked="0"/>
    </xf>
    <xf numFmtId="44" fontId="38" fillId="2" borderId="12" xfId="1" applyFont="1" applyFill="1" applyBorder="1" applyAlignment="1" applyProtection="1">
      <alignment horizontal="left" vertical="center" wrapText="1"/>
      <protection locked="0"/>
    </xf>
    <xf numFmtId="44" fontId="38" fillId="2" borderId="13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5" fillId="0" borderId="0" xfId="0" applyNumberFormat="1" applyFont="1" applyAlignment="1" applyProtection="1">
      <alignment horizontal="left" vertical="center"/>
      <protection locked="0"/>
    </xf>
    <xf numFmtId="4" fontId="35" fillId="0" borderId="0" xfId="0" applyNumberFormat="1" applyFont="1" applyAlignment="1">
      <alignment horizontal="left" vertical="center" wrapText="1"/>
    </xf>
    <xf numFmtId="0" fontId="76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6" fillId="0" borderId="0" xfId="3" applyFont="1" applyFill="1" applyBorder="1" applyAlignment="1">
      <alignment vertical="center"/>
    </xf>
    <xf numFmtId="4" fontId="14" fillId="0" borderId="0" xfId="3" applyNumberFormat="1" applyFill="1" applyBorder="1" applyAlignment="1">
      <alignment horizontal="right"/>
    </xf>
    <xf numFmtId="0" fontId="77" fillId="0" borderId="14" xfId="3" applyFont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6" fillId="0" borderId="42" xfId="3" applyFont="1" applyFill="1" applyBorder="1" applyAlignment="1">
      <alignment vertical="center"/>
    </xf>
    <xf numFmtId="0" fontId="66" fillId="0" borderId="45" xfId="3" applyFont="1" applyFill="1" applyBorder="1" applyAlignment="1">
      <alignment vertical="center"/>
    </xf>
    <xf numFmtId="0" fontId="65" fillId="0" borderId="40" xfId="3" applyFont="1" applyFill="1" applyBorder="1" applyAlignment="1">
      <alignment vertical="center"/>
    </xf>
    <xf numFmtId="0" fontId="65" fillId="0" borderId="53" xfId="3" applyFont="1" applyFill="1" applyBorder="1" applyAlignment="1">
      <alignment vertical="center"/>
    </xf>
    <xf numFmtId="0" fontId="68" fillId="0" borderId="42" xfId="3" applyFont="1" applyFill="1" applyBorder="1" applyAlignment="1">
      <alignment vertical="center"/>
    </xf>
    <xf numFmtId="0" fontId="68" fillId="0" borderId="45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 wrapText="1"/>
    </xf>
    <xf numFmtId="0" fontId="66" fillId="0" borderId="46" xfId="3" applyFont="1" applyFill="1" applyBorder="1" applyAlignment="1">
      <alignment vertical="center" wrapText="1"/>
    </xf>
    <xf numFmtId="0" fontId="65" fillId="0" borderId="72" xfId="3" applyFont="1" applyFill="1" applyBorder="1" applyAlignment="1">
      <alignment vertical="center" wrapText="1"/>
    </xf>
    <xf numFmtId="0" fontId="65" fillId="0" borderId="73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/>
    </xf>
    <xf numFmtId="0" fontId="65" fillId="0" borderId="48" xfId="3" applyFont="1" applyFill="1" applyBorder="1" applyAlignment="1">
      <alignment vertical="center"/>
    </xf>
    <xf numFmtId="0" fontId="66" fillId="0" borderId="81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5" fillId="0" borderId="80" xfId="3" applyFont="1" applyFill="1" applyBorder="1" applyAlignment="1">
      <alignment vertical="center"/>
    </xf>
    <xf numFmtId="0" fontId="65" fillId="0" borderId="78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 wrapText="1"/>
    </xf>
    <xf numFmtId="0" fontId="65" fillId="0" borderId="82" xfId="3" applyFont="1" applyFill="1" applyBorder="1" applyAlignment="1">
      <alignment vertical="center"/>
    </xf>
    <xf numFmtId="0" fontId="65" fillId="0" borderId="83" xfId="3" applyFont="1" applyFill="1" applyBorder="1" applyAlignment="1">
      <alignment vertical="center"/>
    </xf>
    <xf numFmtId="0" fontId="65" fillId="0" borderId="43" xfId="3" applyFont="1" applyBorder="1" applyAlignment="1">
      <alignment vertical="center"/>
    </xf>
    <xf numFmtId="0" fontId="65" fillId="0" borderId="46" xfId="3" applyFont="1" applyBorder="1" applyAlignment="1">
      <alignment vertical="center"/>
    </xf>
    <xf numFmtId="0" fontId="66" fillId="0" borderId="43" xfId="3" applyFont="1" applyBorder="1" applyAlignment="1">
      <alignment vertical="center"/>
    </xf>
    <xf numFmtId="0" fontId="66" fillId="0" borderId="46" xfId="3" applyFont="1" applyBorder="1" applyAlignment="1">
      <alignment vertical="center"/>
    </xf>
    <xf numFmtId="0" fontId="71" fillId="0" borderId="43" xfId="3" applyFont="1" applyFill="1" applyBorder="1" applyAlignment="1">
      <alignment vertical="center" wrapText="1"/>
    </xf>
    <xf numFmtId="0" fontId="71" fillId="0" borderId="46" xfId="3" applyFont="1" applyFill="1" applyBorder="1" applyAlignment="1">
      <alignment vertical="center" wrapText="1"/>
    </xf>
    <xf numFmtId="0" fontId="65" fillId="0" borderId="54" xfId="3" applyFont="1" applyFill="1" applyBorder="1" applyAlignment="1">
      <alignment vertical="center"/>
    </xf>
    <xf numFmtId="0" fontId="65" fillId="0" borderId="55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 wrapText="1"/>
    </xf>
    <xf numFmtId="0" fontId="65" fillId="0" borderId="46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5" borderId="18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45" fillId="5" borderId="22" xfId="0" applyFont="1" applyFill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 wrapText="1"/>
    </xf>
    <xf numFmtId="0" fontId="45" fillId="5" borderId="25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SP267%20-%20poprawiony/Bilans%20za&#322;&#261;czniki-SP%202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_D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1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7  "/>
      <sheetName val="Zobowiązania-280 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15120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15120</v>
          </cell>
        </row>
        <row r="21">
          <cell r="D21">
            <v>8756336.5</v>
          </cell>
          <cell r="E21">
            <v>9263014.8800000008</v>
          </cell>
        </row>
        <row r="22">
          <cell r="D22">
            <v>176326.44</v>
          </cell>
          <cell r="E22">
            <v>179071.7</v>
          </cell>
        </row>
        <row r="23">
          <cell r="D23">
            <v>393684.42</v>
          </cell>
          <cell r="E23">
            <v>523939.97</v>
          </cell>
        </row>
        <row r="24">
          <cell r="D24">
            <v>254961.86</v>
          </cell>
          <cell r="E24">
            <v>228668.17</v>
          </cell>
        </row>
        <row r="25">
          <cell r="D25">
            <v>16816</v>
          </cell>
          <cell r="E25">
            <v>30153.27</v>
          </cell>
        </row>
        <row r="26">
          <cell r="D26">
            <v>6312688.75</v>
          </cell>
          <cell r="E26">
            <v>6649132.5</v>
          </cell>
        </row>
        <row r="27">
          <cell r="D27">
            <v>1523981.97</v>
          </cell>
          <cell r="E27">
            <v>1597348.4</v>
          </cell>
        </row>
        <row r="28">
          <cell r="D28">
            <v>12438</v>
          </cell>
          <cell r="E28">
            <v>656.80000000000291</v>
          </cell>
        </row>
        <row r="29">
          <cell r="D29">
            <v>0</v>
          </cell>
          <cell r="E29">
            <v>0</v>
          </cell>
        </row>
        <row r="30">
          <cell r="D30">
            <v>65439.06</v>
          </cell>
          <cell r="E30">
            <v>54044.07</v>
          </cell>
        </row>
        <row r="31">
          <cell r="D31">
            <v>0</v>
          </cell>
          <cell r="E31">
            <v>0</v>
          </cell>
        </row>
        <row r="32">
          <cell r="D32">
            <v>-8756336.5</v>
          </cell>
          <cell r="E32">
            <v>-9247894.8800000008</v>
          </cell>
        </row>
        <row r="33">
          <cell r="D33">
            <v>8617.1200000000008</v>
          </cell>
          <cell r="E33">
            <v>10656.08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8617.1200000000008</v>
          </cell>
          <cell r="E36">
            <v>10656.08</v>
          </cell>
        </row>
        <row r="37">
          <cell r="D37">
            <v>737.06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737.06</v>
          </cell>
          <cell r="E39">
            <v>0</v>
          </cell>
        </row>
        <row r="40">
          <cell r="D40">
            <v>-8748456.4400000013</v>
          </cell>
          <cell r="E40">
            <v>-9237238.8000000007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-8748456.4400000013</v>
          </cell>
          <cell r="E48">
            <v>-9237238.8000000007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-8748456.4400000013</v>
          </cell>
          <cell r="E51">
            <v>-9237238.8000000007</v>
          </cell>
        </row>
      </sheetData>
      <sheetData sheetId="11">
        <row r="14">
          <cell r="D14">
            <v>374095.99</v>
          </cell>
          <cell r="E14">
            <v>168810.96</v>
          </cell>
        </row>
        <row r="15">
          <cell r="D15">
            <v>374095.99</v>
          </cell>
          <cell r="E15">
            <v>168810.96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455035.68</v>
          </cell>
          <cell r="E21">
            <v>163644.53</v>
          </cell>
        </row>
        <row r="22">
          <cell r="D22">
            <v>0</v>
          </cell>
          <cell r="E22">
            <v>0</v>
          </cell>
        </row>
        <row r="23">
          <cell r="D23">
            <v>302149.36</v>
          </cell>
          <cell r="E23">
            <v>102465.52</v>
          </cell>
        </row>
        <row r="24">
          <cell r="D24">
            <v>89529.58</v>
          </cell>
          <cell r="E24">
            <v>11196.4</v>
          </cell>
        </row>
        <row r="25">
          <cell r="D25">
            <v>227</v>
          </cell>
          <cell r="E25">
            <v>194</v>
          </cell>
        </row>
        <row r="26">
          <cell r="D26">
            <v>47652.6</v>
          </cell>
          <cell r="E26">
            <v>40842</v>
          </cell>
        </row>
        <row r="27">
          <cell r="D27">
            <v>8316.25</v>
          </cell>
          <cell r="E27">
            <v>7077.94</v>
          </cell>
        </row>
        <row r="28">
          <cell r="D28">
            <v>7160.89</v>
          </cell>
          <cell r="E28">
            <v>1868.67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-80939.69</v>
          </cell>
          <cell r="E32">
            <v>5166.429999999993</v>
          </cell>
        </row>
        <row r="33">
          <cell r="D33">
            <v>141918.5</v>
          </cell>
          <cell r="E33">
            <v>104801.25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141918.5</v>
          </cell>
          <cell r="E36">
            <v>104801.25</v>
          </cell>
        </row>
        <row r="37">
          <cell r="D37">
            <v>246.2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246.2</v>
          </cell>
          <cell r="E39">
            <v>0</v>
          </cell>
        </row>
        <row r="40">
          <cell r="D40">
            <v>60732.61</v>
          </cell>
          <cell r="E40">
            <v>109967.67999999999</v>
          </cell>
        </row>
        <row r="41">
          <cell r="D41">
            <v>274.8</v>
          </cell>
          <cell r="E41">
            <v>475.25</v>
          </cell>
        </row>
        <row r="42">
          <cell r="D42">
            <v>0</v>
          </cell>
          <cell r="E42">
            <v>0</v>
          </cell>
        </row>
        <row r="43">
          <cell r="D43">
            <v>274.8</v>
          </cell>
          <cell r="E43">
            <v>475.25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61007.41</v>
          </cell>
          <cell r="E48">
            <v>110442.93</v>
          </cell>
        </row>
        <row r="49">
          <cell r="D49">
            <v>0</v>
          </cell>
          <cell r="E49">
            <v>0</v>
          </cell>
        </row>
        <row r="50">
          <cell r="D50">
            <v>75376.929999999993</v>
          </cell>
          <cell r="E50">
            <v>99339.74</v>
          </cell>
        </row>
        <row r="51">
          <cell r="D51">
            <v>-14369.51999999999</v>
          </cell>
          <cell r="E51">
            <v>11103.189999999988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376"/>
      <c r="E3" s="376"/>
      <c r="L3" s="8"/>
      <c r="M3" s="8"/>
    </row>
    <row r="4" spans="1:32" s="355" customFormat="1" ht="15" customHeight="1">
      <c r="A4" s="377" t="s">
        <v>0</v>
      </c>
      <c r="B4" s="377"/>
      <c r="C4" s="377"/>
      <c r="D4" s="377"/>
      <c r="E4" s="377"/>
      <c r="F4" s="377"/>
      <c r="G4" s="377"/>
      <c r="H4" s="377"/>
      <c r="I4" s="377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55" customFormat="1" ht="15.75" thickBot="1">
      <c r="A5" s="378"/>
      <c r="B5" s="379"/>
      <c r="C5" s="379"/>
      <c r="D5" s="379"/>
      <c r="E5" s="379"/>
      <c r="F5" s="379"/>
      <c r="G5" s="379"/>
      <c r="H5" s="378"/>
      <c r="I5" s="378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55" customFormat="1" ht="15" customHeight="1">
      <c r="A6" s="12"/>
      <c r="B6" s="380" t="s">
        <v>1</v>
      </c>
      <c r="C6" s="381"/>
      <c r="D6" s="381"/>
      <c r="E6" s="381"/>
      <c r="F6" s="381"/>
      <c r="G6" s="382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55" customFormat="1" ht="15">
      <c r="A7" s="383" t="s">
        <v>2</v>
      </c>
      <c r="B7" s="383" t="s">
        <v>3</v>
      </c>
      <c r="C7" s="384" t="s">
        <v>4</v>
      </c>
      <c r="D7" s="383" t="s">
        <v>5</v>
      </c>
      <c r="E7" s="383" t="s">
        <v>6</v>
      </c>
      <c r="F7" s="383" t="s">
        <v>7</v>
      </c>
      <c r="G7" s="383" t="s">
        <v>8</v>
      </c>
      <c r="H7" s="383" t="s">
        <v>9</v>
      </c>
      <c r="I7" s="383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83"/>
      <c r="B8" s="383"/>
      <c r="C8" s="384"/>
      <c r="D8" s="383"/>
      <c r="E8" s="383"/>
      <c r="F8" s="383"/>
      <c r="G8" s="383"/>
      <c r="H8" s="383"/>
      <c r="I8" s="383"/>
      <c r="L8" s="369"/>
      <c r="M8" s="36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85" t="s">
        <v>11</v>
      </c>
      <c r="B9" s="385"/>
      <c r="C9" s="385"/>
      <c r="D9" s="385"/>
      <c r="E9" s="385"/>
      <c r="F9" s="385"/>
      <c r="G9" s="385"/>
      <c r="H9" s="385"/>
      <c r="I9" s="385"/>
      <c r="L9" s="370"/>
      <c r="M9" s="370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>
        <v>6691583.9699999997</v>
      </c>
      <c r="E10" s="19">
        <v>8384.2800000000007</v>
      </c>
      <c r="F10" s="19"/>
      <c r="G10" s="19">
        <v>876963.09</v>
      </c>
      <c r="H10" s="19"/>
      <c r="I10" s="20">
        <f>SUM(B10:H10)</f>
        <v>7576931.3399999999</v>
      </c>
      <c r="L10" s="370"/>
      <c r="M10" s="37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55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72425.070000000007</v>
      </c>
      <c r="H11" s="20">
        <f t="shared" si="0"/>
        <v>0</v>
      </c>
      <c r="I11" s="20">
        <f t="shared" si="0"/>
        <v>72425.070000000007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55" customFormat="1" ht="15">
      <c r="A12" s="21" t="s">
        <v>14</v>
      </c>
      <c r="B12" s="22"/>
      <c r="C12" s="22"/>
      <c r="D12" s="22"/>
      <c r="E12" s="22"/>
      <c r="F12" s="22"/>
      <c r="G12" s="22">
        <f>11970.95+60454.12-1635-9890</f>
        <v>60900.070000000007</v>
      </c>
      <c r="H12" s="23"/>
      <c r="I12" s="23">
        <f>SUM(B12:H12)</f>
        <v>60900.070000000007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55" customFormat="1" ht="15">
      <c r="A13" s="21" t="s">
        <v>15</v>
      </c>
      <c r="B13" s="22"/>
      <c r="C13" s="22"/>
      <c r="D13" s="22"/>
      <c r="E13" s="22"/>
      <c r="F13" s="22"/>
      <c r="G13" s="22">
        <f>1635+9890</f>
        <v>11525</v>
      </c>
      <c r="H13" s="24"/>
      <c r="I13" s="23">
        <f>SUM(B13:H13)</f>
        <v>11525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55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55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55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55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55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6691583.9699999997</v>
      </c>
      <c r="E18" s="20">
        <f t="shared" si="2"/>
        <v>8384.2800000000007</v>
      </c>
      <c r="F18" s="20">
        <f t="shared" si="2"/>
        <v>0</v>
      </c>
      <c r="G18" s="20">
        <f t="shared" si="2"/>
        <v>949388.15999999992</v>
      </c>
      <c r="H18" s="20">
        <f t="shared" si="2"/>
        <v>0</v>
      </c>
      <c r="I18" s="20">
        <f t="shared" si="2"/>
        <v>7649356.4100000001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55" customFormat="1" ht="15">
      <c r="A19" s="385" t="s">
        <v>20</v>
      </c>
      <c r="B19" s="385"/>
      <c r="C19" s="385"/>
      <c r="D19" s="385"/>
      <c r="E19" s="385"/>
      <c r="F19" s="385"/>
      <c r="G19" s="385"/>
      <c r="H19" s="385"/>
      <c r="I19" s="385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55" customFormat="1" ht="15">
      <c r="A20" s="18" t="s">
        <v>21</v>
      </c>
      <c r="B20" s="19"/>
      <c r="C20" s="19"/>
      <c r="D20" s="19">
        <v>2706827.44</v>
      </c>
      <c r="E20" s="19">
        <v>8384.2800000000007</v>
      </c>
      <c r="F20" s="19"/>
      <c r="G20" s="19">
        <v>839623.09</v>
      </c>
      <c r="H20" s="19"/>
      <c r="I20" s="20">
        <f>SUM(B20:H20)</f>
        <v>3554834.8099999996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55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166931.69999999998</v>
      </c>
      <c r="E21" s="20">
        <f t="shared" si="3"/>
        <v>0</v>
      </c>
      <c r="F21" s="20">
        <f t="shared" si="3"/>
        <v>0</v>
      </c>
      <c r="G21" s="20">
        <f t="shared" si="3"/>
        <v>84565.07</v>
      </c>
      <c r="H21" s="20">
        <f t="shared" si="3"/>
        <v>0</v>
      </c>
      <c r="I21" s="20">
        <f t="shared" si="3"/>
        <v>251496.77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55" customFormat="1" ht="15">
      <c r="A22" s="21" t="s">
        <v>22</v>
      </c>
      <c r="B22" s="22"/>
      <c r="C22" s="22"/>
      <c r="D22" s="22">
        <f>147651.11+19280.59</f>
        <v>166931.69999999998</v>
      </c>
      <c r="E22" s="22"/>
      <c r="F22" s="22"/>
      <c r="G22" s="22">
        <v>12140</v>
      </c>
      <c r="H22" s="24"/>
      <c r="I22" s="23">
        <f t="shared" ref="I22:I27" si="4">SUM(B22:H22)</f>
        <v>179071.69999999998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55" customFormat="1" ht="15">
      <c r="A23" s="21" t="s">
        <v>15</v>
      </c>
      <c r="B23" s="22"/>
      <c r="C23" s="22"/>
      <c r="D23" s="22"/>
      <c r="E23" s="22"/>
      <c r="F23" s="22"/>
      <c r="G23" s="22">
        <v>72425.070000000007</v>
      </c>
      <c r="H23" s="24"/>
      <c r="I23" s="23">
        <f t="shared" si="4"/>
        <v>72425.070000000007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55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55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55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55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55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2873759.14</v>
      </c>
      <c r="E28" s="20">
        <f t="shared" si="6"/>
        <v>8384.2800000000007</v>
      </c>
      <c r="F28" s="20">
        <f t="shared" si="6"/>
        <v>0</v>
      </c>
      <c r="G28" s="20">
        <f t="shared" si="6"/>
        <v>924188.15999999992</v>
      </c>
      <c r="H28" s="20">
        <f t="shared" si="6"/>
        <v>0</v>
      </c>
      <c r="I28" s="20">
        <f t="shared" si="6"/>
        <v>3806331.5799999996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55" customFormat="1" ht="15">
      <c r="A29" s="385" t="s">
        <v>23</v>
      </c>
      <c r="B29" s="385"/>
      <c r="C29" s="385"/>
      <c r="D29" s="385"/>
      <c r="E29" s="385"/>
      <c r="F29" s="385"/>
      <c r="G29" s="385"/>
      <c r="H29" s="385"/>
      <c r="I29" s="385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55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55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55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55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55" customFormat="1" ht="15">
      <c r="A34" s="385" t="s">
        <v>26</v>
      </c>
      <c r="B34" s="385"/>
      <c r="C34" s="385"/>
      <c r="D34" s="385"/>
      <c r="E34" s="385"/>
      <c r="F34" s="385"/>
      <c r="G34" s="385"/>
      <c r="H34" s="385"/>
      <c r="I34" s="385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55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3984756.53</v>
      </c>
      <c r="E35" s="26">
        <f t="shared" si="8"/>
        <v>0</v>
      </c>
      <c r="F35" s="26">
        <f t="shared" si="8"/>
        <v>0</v>
      </c>
      <c r="G35" s="26">
        <f t="shared" si="8"/>
        <v>37340</v>
      </c>
      <c r="H35" s="26">
        <f t="shared" si="8"/>
        <v>0</v>
      </c>
      <c r="I35" s="26">
        <f t="shared" si="8"/>
        <v>4022096.5300000003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55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3817824.8299999996</v>
      </c>
      <c r="E36" s="26">
        <f t="shared" si="9"/>
        <v>0</v>
      </c>
      <c r="F36" s="26">
        <f t="shared" si="9"/>
        <v>0</v>
      </c>
      <c r="G36" s="26">
        <f t="shared" si="9"/>
        <v>25200</v>
      </c>
      <c r="H36" s="26">
        <f t="shared" si="9"/>
        <v>0</v>
      </c>
      <c r="I36" s="26">
        <f t="shared" si="9"/>
        <v>3843024.8300000005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55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71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55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55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55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55" customFormat="1" ht="21.75" customHeight="1">
      <c r="A41" s="386" t="s">
        <v>28</v>
      </c>
      <c r="B41" s="386"/>
      <c r="C41" s="387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55" customFormat="1" ht="13.5" customHeight="1">
      <c r="A42" s="386"/>
      <c r="B42" s="386"/>
      <c r="C42" s="388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55" customFormat="1" ht="29.25" customHeight="1">
      <c r="A43" s="386"/>
      <c r="B43" s="386"/>
      <c r="C43" s="388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55" customFormat="1" ht="15.75">
      <c r="A44" s="389" t="s">
        <v>11</v>
      </c>
      <c r="B44" s="389"/>
      <c r="C44" s="390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55" customFormat="1" ht="15">
      <c r="A45" s="393" t="s">
        <v>12</v>
      </c>
      <c r="B45" s="393"/>
      <c r="C45" s="19">
        <v>12655.54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55" customFormat="1" ht="15">
      <c r="A46" s="392" t="s">
        <v>13</v>
      </c>
      <c r="B46" s="392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55" customFormat="1" ht="15">
      <c r="A47" s="391" t="s">
        <v>14</v>
      </c>
      <c r="B47" s="391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55" customFormat="1" ht="15">
      <c r="A48" s="391" t="s">
        <v>15</v>
      </c>
      <c r="B48" s="391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55" customFormat="1" ht="15">
      <c r="A49" s="392" t="s">
        <v>17</v>
      </c>
      <c r="B49" s="392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55" customFormat="1" ht="15">
      <c r="A50" s="391" t="s">
        <v>18</v>
      </c>
      <c r="B50" s="391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55" customFormat="1" ht="15">
      <c r="A51" s="391" t="s">
        <v>15</v>
      </c>
      <c r="B51" s="391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55" customFormat="1" ht="15">
      <c r="A52" s="392" t="s">
        <v>30</v>
      </c>
      <c r="B52" s="392"/>
      <c r="C52" s="31">
        <f>C45+C46-C49</f>
        <v>12655.54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55" customFormat="1" ht="15.75">
      <c r="A53" s="389" t="s">
        <v>20</v>
      </c>
      <c r="B53" s="389"/>
      <c r="C53" s="390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55" customFormat="1" ht="15">
      <c r="A54" s="393" t="s">
        <v>21</v>
      </c>
      <c r="B54" s="393"/>
      <c r="C54" s="19">
        <v>12655.54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55" customFormat="1" ht="15">
      <c r="A55" s="392" t="s">
        <v>13</v>
      </c>
      <c r="B55" s="392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55" customFormat="1" ht="15">
      <c r="A56" s="391" t="s">
        <v>22</v>
      </c>
      <c r="B56" s="391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55" customFormat="1" ht="15">
      <c r="A57" s="391" t="s">
        <v>15</v>
      </c>
      <c r="B57" s="391"/>
      <c r="C57" s="263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55" customFormat="1" ht="15">
      <c r="A58" s="392" t="s">
        <v>17</v>
      </c>
      <c r="B58" s="392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55" customFormat="1" ht="15">
      <c r="A59" s="391" t="s">
        <v>18</v>
      </c>
      <c r="B59" s="391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55" customFormat="1" ht="15">
      <c r="A60" s="391" t="s">
        <v>15</v>
      </c>
      <c r="B60" s="391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55" customFormat="1" ht="15">
      <c r="A61" s="392" t="s">
        <v>19</v>
      </c>
      <c r="B61" s="392"/>
      <c r="C61" s="31">
        <f>C54+C55-C58</f>
        <v>12655.54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55" customFormat="1" ht="15">
      <c r="A62" s="396" t="s">
        <v>23</v>
      </c>
      <c r="B62" s="396"/>
      <c r="C62" s="390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55" customFormat="1" ht="15">
      <c r="A63" s="393" t="s">
        <v>21</v>
      </c>
      <c r="B63" s="393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55" customFormat="1" ht="15">
      <c r="A64" s="394" t="s">
        <v>24</v>
      </c>
      <c r="B64" s="394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55" customFormat="1" ht="15">
      <c r="A65" s="394" t="s">
        <v>25</v>
      </c>
      <c r="B65" s="394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55" customFormat="1" ht="15">
      <c r="A66" s="395" t="s">
        <v>30</v>
      </c>
      <c r="B66" s="395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55" customFormat="1" ht="15.75">
      <c r="A67" s="389" t="s">
        <v>26</v>
      </c>
      <c r="B67" s="389"/>
      <c r="C67" s="390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55" customFormat="1" ht="15">
      <c r="A68" s="393" t="s">
        <v>21</v>
      </c>
      <c r="B68" s="393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55" customFormat="1" ht="15">
      <c r="A69" s="393" t="s">
        <v>19</v>
      </c>
      <c r="B69" s="393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403" t="s">
        <v>31</v>
      </c>
      <c r="B77" s="404"/>
      <c r="C77" s="404"/>
      <c r="D77" s="404"/>
      <c r="E77" s="404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77" t="s">
        <v>47</v>
      </c>
      <c r="B102" s="399"/>
      <c r="C102" s="399"/>
    </row>
    <row r="103" spans="1:9">
      <c r="A103" s="400"/>
      <c r="B103" s="401"/>
      <c r="C103" s="401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377" t="s">
        <v>54</v>
      </c>
      <c r="B110" s="399"/>
      <c r="C110" s="399"/>
      <c r="D110" s="402"/>
      <c r="E110" s="402"/>
      <c r="F110" s="402"/>
      <c r="G110" s="402"/>
    </row>
    <row r="111" spans="1:9">
      <c r="A111" s="400"/>
      <c r="B111" s="401"/>
      <c r="C111" s="401"/>
    </row>
    <row r="112" spans="1:9" ht="13.5" customHeight="1">
      <c r="A112" s="397"/>
      <c r="B112" s="397" t="s">
        <v>55</v>
      </c>
      <c r="C112" s="397"/>
      <c r="D112" s="397"/>
      <c r="E112" s="397"/>
      <c r="F112" s="397"/>
      <c r="G112" s="397" t="s">
        <v>56</v>
      </c>
      <c r="H112" s="397"/>
      <c r="I112" s="397"/>
    </row>
    <row r="113" spans="1:9" ht="51" customHeight="1">
      <c r="A113" s="398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77" t="s">
        <v>67</v>
      </c>
      <c r="B120" s="399"/>
      <c r="C120" s="399"/>
    </row>
    <row r="121" spans="1:9">
      <c r="A121" s="400"/>
      <c r="B121" s="401"/>
      <c r="C121" s="401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77" t="s">
        <v>69</v>
      </c>
      <c r="B127" s="399"/>
      <c r="C127" s="399"/>
      <c r="D127" s="402"/>
    </row>
    <row r="128" spans="1:9">
      <c r="A128" s="410"/>
      <c r="B128" s="411"/>
      <c r="C128" s="411"/>
    </row>
    <row r="129" spans="1:4">
      <c r="A129" s="412" t="s">
        <v>32</v>
      </c>
      <c r="B129" s="412"/>
      <c r="C129" s="51" t="s">
        <v>49</v>
      </c>
      <c r="D129" s="51" t="s">
        <v>50</v>
      </c>
    </row>
    <row r="130" spans="1:4" ht="66" customHeight="1">
      <c r="A130" s="413" t="s">
        <v>70</v>
      </c>
      <c r="B130" s="413"/>
      <c r="C130" s="57">
        <f>C132+SUM(C133:C136)</f>
        <v>0</v>
      </c>
      <c r="D130" s="57">
        <f>D132+SUM(D133:D136)</f>
        <v>0</v>
      </c>
    </row>
    <row r="131" spans="1:4">
      <c r="A131" s="413" t="s">
        <v>52</v>
      </c>
      <c r="B131" s="413"/>
      <c r="C131" s="57"/>
      <c r="D131" s="57"/>
    </row>
    <row r="132" spans="1:4">
      <c r="A132" s="405" t="s">
        <v>3</v>
      </c>
      <c r="B132" s="405"/>
      <c r="C132" s="63"/>
      <c r="D132" s="63"/>
    </row>
    <row r="133" spans="1:4" ht="27.75" customHeight="1">
      <c r="A133" s="405" t="s">
        <v>5</v>
      </c>
      <c r="B133" s="405"/>
      <c r="C133" s="63"/>
      <c r="D133" s="63"/>
    </row>
    <row r="134" spans="1:4" ht="13.5" customHeight="1">
      <c r="A134" s="405" t="s">
        <v>6</v>
      </c>
      <c r="B134" s="405"/>
      <c r="C134" s="63"/>
      <c r="D134" s="63"/>
    </row>
    <row r="135" spans="1:4">
      <c r="A135" s="405" t="s">
        <v>7</v>
      </c>
      <c r="B135" s="405"/>
      <c r="C135" s="63"/>
      <c r="D135" s="63"/>
    </row>
    <row r="136" spans="1:4">
      <c r="A136" s="405" t="s">
        <v>8</v>
      </c>
      <c r="B136" s="405"/>
      <c r="C136" s="63"/>
      <c r="D136" s="63"/>
    </row>
    <row r="154" spans="1:9" ht="18.75" customHeight="1">
      <c r="A154" s="406" t="s">
        <v>71</v>
      </c>
      <c r="B154" s="407"/>
      <c r="C154" s="407"/>
      <c r="D154" s="407"/>
      <c r="E154" s="407"/>
      <c r="F154" s="407"/>
      <c r="G154" s="407"/>
      <c r="H154" s="407"/>
      <c r="I154" s="407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408" t="s">
        <v>73</v>
      </c>
      <c r="B156" s="409"/>
      <c r="C156" s="67" t="s">
        <v>74</v>
      </c>
      <c r="D156" s="67" t="s">
        <v>75</v>
      </c>
      <c r="E156" s="67" t="s">
        <v>76</v>
      </c>
      <c r="F156" s="68" t="s">
        <v>77</v>
      </c>
      <c r="G156" s="67" t="s">
        <v>78</v>
      </c>
      <c r="H156" s="67" t="s">
        <v>79</v>
      </c>
      <c r="I156" s="67" t="s">
        <v>80</v>
      </c>
    </row>
    <row r="157" spans="1:9">
      <c r="A157" s="69"/>
      <c r="B157" s="70" t="s">
        <v>49</v>
      </c>
      <c r="C157" s="71"/>
      <c r="D157" s="69"/>
      <c r="E157" s="69"/>
      <c r="F157" s="69"/>
      <c r="G157" s="69"/>
      <c r="H157" s="69"/>
      <c r="I157" s="69"/>
    </row>
    <row r="158" spans="1:9">
      <c r="A158" s="69"/>
      <c r="B158" s="69" t="s">
        <v>81</v>
      </c>
      <c r="C158" s="71"/>
      <c r="D158" s="69"/>
      <c r="E158" s="69"/>
      <c r="F158" s="69"/>
      <c r="G158" s="69"/>
      <c r="H158" s="69"/>
      <c r="I158" s="69"/>
    </row>
    <row r="159" spans="1:9">
      <c r="A159" s="72" t="s">
        <v>82</v>
      </c>
      <c r="B159" s="72"/>
      <c r="C159" s="73"/>
      <c r="D159" s="72"/>
      <c r="E159" s="72"/>
      <c r="F159" s="72"/>
      <c r="G159" s="72"/>
      <c r="H159" s="72"/>
      <c r="I159" s="72"/>
    </row>
    <row r="160" spans="1:9">
      <c r="A160" s="72" t="s">
        <v>83</v>
      </c>
      <c r="B160" s="72"/>
      <c r="C160" s="73"/>
      <c r="D160" s="72"/>
      <c r="E160" s="72"/>
      <c r="F160" s="72"/>
      <c r="G160" s="72"/>
      <c r="H160" s="72"/>
      <c r="I160" s="72"/>
    </row>
    <row r="161" spans="1:9">
      <c r="A161" s="72" t="s">
        <v>84</v>
      </c>
      <c r="B161" s="72"/>
      <c r="C161" s="73"/>
      <c r="D161" s="72"/>
      <c r="E161" s="72"/>
      <c r="F161" s="72"/>
      <c r="G161" s="72"/>
      <c r="H161" s="72"/>
      <c r="I161" s="72"/>
    </row>
    <row r="162" spans="1:9">
      <c r="A162" s="69"/>
      <c r="B162" s="74" t="s">
        <v>85</v>
      </c>
      <c r="C162" s="74"/>
      <c r="D162" s="74"/>
      <c r="E162" s="74">
        <f>SUM(E159:E161)</f>
        <v>0</v>
      </c>
      <c r="F162" s="74">
        <f>SUM(F159:F161)</f>
        <v>0</v>
      </c>
      <c r="G162" s="74">
        <f>SUM(G159:G161)</f>
        <v>0</v>
      </c>
      <c r="H162" s="74"/>
      <c r="I162" s="74"/>
    </row>
    <row r="163" spans="1:9" ht="87.75" customHeight="1">
      <c r="A163" s="408" t="s">
        <v>73</v>
      </c>
      <c r="B163" s="408"/>
      <c r="C163" s="67" t="s">
        <v>74</v>
      </c>
      <c r="D163" s="67" t="s">
        <v>75</v>
      </c>
      <c r="E163" s="67" t="s">
        <v>76</v>
      </c>
      <c r="F163" s="68" t="s">
        <v>77</v>
      </c>
      <c r="G163" s="67" t="s">
        <v>78</v>
      </c>
      <c r="H163" s="67" t="s">
        <v>79</v>
      </c>
      <c r="I163" s="67" t="s">
        <v>80</v>
      </c>
    </row>
    <row r="164" spans="1:9">
      <c r="A164" s="69"/>
      <c r="B164" s="70" t="s">
        <v>50</v>
      </c>
      <c r="C164" s="71"/>
      <c r="D164" s="69"/>
      <c r="E164" s="69"/>
      <c r="F164" s="69"/>
      <c r="G164" s="69"/>
      <c r="H164" s="69"/>
      <c r="I164" s="69"/>
    </row>
    <row r="165" spans="1:9">
      <c r="A165" s="69"/>
      <c r="B165" s="69" t="s">
        <v>81</v>
      </c>
      <c r="C165" s="71"/>
      <c r="D165" s="69"/>
      <c r="E165" s="69"/>
      <c r="F165" s="69"/>
      <c r="G165" s="69"/>
      <c r="H165" s="69"/>
      <c r="I165" s="69"/>
    </row>
    <row r="166" spans="1:9">
      <c r="A166" s="72" t="s">
        <v>82</v>
      </c>
      <c r="B166" s="72"/>
      <c r="C166" s="73"/>
      <c r="D166" s="72"/>
      <c r="E166" s="72"/>
      <c r="F166" s="72"/>
      <c r="G166" s="72"/>
      <c r="H166" s="72"/>
      <c r="I166" s="72"/>
    </row>
    <row r="167" spans="1:9">
      <c r="A167" s="72" t="s">
        <v>83</v>
      </c>
      <c r="B167" s="72"/>
      <c r="C167" s="73"/>
      <c r="D167" s="72"/>
      <c r="E167" s="72"/>
      <c r="F167" s="72"/>
      <c r="G167" s="72"/>
      <c r="H167" s="72"/>
      <c r="I167" s="72"/>
    </row>
    <row r="168" spans="1:9">
      <c r="A168" s="72" t="s">
        <v>84</v>
      </c>
      <c r="B168" s="72"/>
      <c r="C168" s="73"/>
      <c r="D168" s="72"/>
      <c r="E168" s="72"/>
      <c r="F168" s="72"/>
      <c r="G168" s="72"/>
      <c r="H168" s="72"/>
      <c r="I168" s="72"/>
    </row>
    <row r="169" spans="1:9">
      <c r="A169" s="74"/>
      <c r="B169" s="74" t="s">
        <v>85</v>
      </c>
      <c r="C169" s="74"/>
      <c r="D169" s="74"/>
      <c r="E169" s="74">
        <f>SUM(E166:E168)</f>
        <v>0</v>
      </c>
      <c r="F169" s="74">
        <f>SUM(F166:F168)</f>
        <v>0</v>
      </c>
      <c r="G169" s="74">
        <f>SUM(G166:G168)</f>
        <v>0</v>
      </c>
      <c r="H169" s="74"/>
      <c r="I169" s="74"/>
    </row>
    <row r="172" spans="1:9" ht="15">
      <c r="A172" s="423" t="s">
        <v>86</v>
      </c>
      <c r="B172" s="424"/>
      <c r="C172" s="424"/>
      <c r="D172" s="424"/>
      <c r="E172" s="424"/>
      <c r="F172" s="424"/>
      <c r="G172" s="424"/>
      <c r="H172" s="424"/>
      <c r="I172" s="424"/>
    </row>
    <row r="173" spans="1:9" ht="14.25" thickBot="1">
      <c r="A173" s="75"/>
      <c r="B173" s="76"/>
      <c r="C173" s="76"/>
      <c r="D173" s="76"/>
      <c r="E173" s="75"/>
      <c r="F173" s="75"/>
      <c r="G173" s="75"/>
      <c r="H173" s="75"/>
      <c r="I173" s="75"/>
    </row>
    <row r="174" spans="1:9" ht="13.5" customHeight="1" thickBot="1">
      <c r="A174" s="425" t="s">
        <v>87</v>
      </c>
      <c r="B174" s="426"/>
      <c r="C174" s="426"/>
      <c r="D174" s="427"/>
      <c r="E174" s="431" t="s">
        <v>49</v>
      </c>
      <c r="F174" s="433" t="s">
        <v>88</v>
      </c>
      <c r="G174" s="434"/>
      <c r="H174" s="435"/>
      <c r="I174" s="436" t="s">
        <v>50</v>
      </c>
    </row>
    <row r="175" spans="1:9" ht="26.25" thickBot="1">
      <c r="A175" s="428"/>
      <c r="B175" s="429"/>
      <c r="C175" s="429"/>
      <c r="D175" s="430"/>
      <c r="E175" s="432"/>
      <c r="F175" s="288" t="s">
        <v>24</v>
      </c>
      <c r="G175" s="289" t="s">
        <v>89</v>
      </c>
      <c r="H175" s="288" t="s">
        <v>90</v>
      </c>
      <c r="I175" s="437"/>
    </row>
    <row r="176" spans="1:9" ht="13.5" customHeight="1">
      <c r="A176" s="290">
        <v>1</v>
      </c>
      <c r="B176" s="414" t="s">
        <v>59</v>
      </c>
      <c r="C176" s="415"/>
      <c r="D176" s="416"/>
      <c r="E176" s="291"/>
      <c r="F176" s="292"/>
      <c r="G176" s="292"/>
      <c r="H176" s="292"/>
      <c r="I176" s="293">
        <f>E176+F176-G176-H176</f>
        <v>0</v>
      </c>
    </row>
    <row r="177" spans="1:9" ht="16.5" customHeight="1">
      <c r="A177" s="294"/>
      <c r="B177" s="417" t="s">
        <v>91</v>
      </c>
      <c r="C177" s="418"/>
      <c r="D177" s="419"/>
      <c r="E177" s="295"/>
      <c r="F177" s="296"/>
      <c r="G177" s="296"/>
      <c r="H177" s="296"/>
      <c r="I177" s="297">
        <f>E177+F177-G177-H177</f>
        <v>0</v>
      </c>
    </row>
    <row r="178" spans="1:9" ht="13.5" customHeight="1">
      <c r="A178" s="298" t="s">
        <v>92</v>
      </c>
      <c r="B178" s="420" t="s">
        <v>93</v>
      </c>
      <c r="C178" s="421"/>
      <c r="D178" s="422"/>
      <c r="E178" s="271">
        <v>19283.98</v>
      </c>
      <c r="F178" s="287"/>
      <c r="G178" s="287"/>
      <c r="H178" s="287"/>
      <c r="I178" s="299">
        <f>E178+F178-G178-H178</f>
        <v>19283.98</v>
      </c>
    </row>
    <row r="179" spans="1:9" ht="13.5" customHeight="1">
      <c r="A179" s="298"/>
      <c r="B179" s="417" t="s">
        <v>91</v>
      </c>
      <c r="C179" s="418"/>
      <c r="D179" s="419"/>
      <c r="E179" s="300"/>
      <c r="F179" s="287"/>
      <c r="G179" s="287"/>
      <c r="H179" s="287"/>
      <c r="I179" s="287">
        <f>E179+F179-G179-H179</f>
        <v>0</v>
      </c>
    </row>
    <row r="180" spans="1:9" ht="13.5" customHeight="1" thickBot="1">
      <c r="A180" s="301" t="s">
        <v>94</v>
      </c>
      <c r="B180" s="420" t="s">
        <v>95</v>
      </c>
      <c r="C180" s="421"/>
      <c r="D180" s="422"/>
      <c r="E180" s="302"/>
      <c r="F180" s="287"/>
      <c r="G180" s="287"/>
      <c r="H180" s="287"/>
      <c r="I180" s="296">
        <f>E180+F180-G180-H180</f>
        <v>0</v>
      </c>
    </row>
    <row r="181" spans="1:9" ht="15" customHeight="1" thickBot="1">
      <c r="A181" s="441" t="s">
        <v>96</v>
      </c>
      <c r="B181" s="442"/>
      <c r="C181" s="442"/>
      <c r="D181" s="443"/>
      <c r="E181" s="303">
        <f>E176+E178+E180</f>
        <v>19283.98</v>
      </c>
      <c r="F181" s="303">
        <f>F176+F178+F180</f>
        <v>0</v>
      </c>
      <c r="G181" s="303">
        <f>G176+G178+G180</f>
        <v>0</v>
      </c>
      <c r="H181" s="303">
        <f>H176+H178+H180</f>
        <v>0</v>
      </c>
      <c r="I181" s="304">
        <f>I176+I178+I180</f>
        <v>19283.98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444" t="s">
        <v>99</v>
      </c>
      <c r="B187" s="444"/>
      <c r="C187" s="444"/>
      <c r="D187" s="444"/>
      <c r="E187" s="444"/>
      <c r="F187" s="444"/>
      <c r="G187" s="444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445" t="s">
        <v>100</v>
      </c>
      <c r="B189" s="446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438" t="s">
        <v>106</v>
      </c>
      <c r="B190" s="439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438" t="s">
        <v>107</v>
      </c>
      <c r="B191" s="439"/>
      <c r="C191" s="90"/>
      <c r="D191" s="90"/>
      <c r="E191" s="90"/>
      <c r="F191" s="90"/>
      <c r="G191" s="91">
        <f t="shared" ref="G191:G198" si="12">C191+D191-E191-F191</f>
        <v>0</v>
      </c>
    </row>
    <row r="192" spans="1:9" ht="15" customHeight="1">
      <c r="A192" s="438" t="s">
        <v>108</v>
      </c>
      <c r="B192" s="439"/>
      <c r="C192" s="90"/>
      <c r="D192" s="90"/>
      <c r="E192" s="90"/>
      <c r="F192" s="90"/>
      <c r="G192" s="91">
        <f t="shared" si="12"/>
        <v>0</v>
      </c>
    </row>
    <row r="193" spans="1:7" ht="15" customHeight="1">
      <c r="A193" s="438" t="s">
        <v>109</v>
      </c>
      <c r="B193" s="439"/>
      <c r="C193" s="90"/>
      <c r="D193" s="90"/>
      <c r="E193" s="90"/>
      <c r="F193" s="90"/>
      <c r="G193" s="91">
        <f t="shared" si="12"/>
        <v>0</v>
      </c>
    </row>
    <row r="194" spans="1:7" ht="40.5" customHeight="1">
      <c r="A194" s="438" t="s">
        <v>110</v>
      </c>
      <c r="B194" s="439"/>
      <c r="C194" s="90"/>
      <c r="D194" s="90"/>
      <c r="E194" s="90"/>
      <c r="F194" s="90"/>
      <c r="G194" s="91">
        <f t="shared" si="12"/>
        <v>0</v>
      </c>
    </row>
    <row r="195" spans="1:7" ht="39.75" customHeight="1">
      <c r="A195" s="440" t="s">
        <v>111</v>
      </c>
      <c r="B195" s="439"/>
      <c r="C195" s="90"/>
      <c r="D195" s="90"/>
      <c r="E195" s="90"/>
      <c r="F195" s="90"/>
      <c r="G195" s="91">
        <f t="shared" si="12"/>
        <v>0</v>
      </c>
    </row>
    <row r="196" spans="1:7" ht="33.75" customHeight="1">
      <c r="A196" s="440" t="s">
        <v>112</v>
      </c>
      <c r="B196" s="439"/>
      <c r="C196" s="90"/>
      <c r="D196" s="90"/>
      <c r="E196" s="90"/>
      <c r="F196" s="90"/>
      <c r="G196" s="91">
        <f t="shared" si="12"/>
        <v>0</v>
      </c>
    </row>
    <row r="197" spans="1:7" ht="29.25" customHeight="1">
      <c r="A197" s="440" t="s">
        <v>113</v>
      </c>
      <c r="B197" s="439"/>
      <c r="C197" s="90"/>
      <c r="D197" s="90"/>
      <c r="E197" s="90"/>
      <c r="F197" s="90"/>
      <c r="G197" s="91">
        <f t="shared" si="12"/>
        <v>0</v>
      </c>
    </row>
    <row r="198" spans="1:7" ht="27.75" customHeight="1">
      <c r="A198" s="440" t="s">
        <v>114</v>
      </c>
      <c r="B198" s="439"/>
      <c r="C198" s="90"/>
      <c r="D198" s="90"/>
      <c r="E198" s="90"/>
      <c r="F198" s="90"/>
      <c r="G198" s="91">
        <f t="shared" si="12"/>
        <v>0</v>
      </c>
    </row>
    <row r="199" spans="1:7" ht="15">
      <c r="A199" s="449" t="s">
        <v>115</v>
      </c>
      <c r="B199" s="439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450" t="s">
        <v>116</v>
      </c>
      <c r="B200" s="439"/>
      <c r="C200" s="94"/>
      <c r="D200" s="94"/>
      <c r="E200" s="95"/>
      <c r="F200" s="95"/>
      <c r="G200" s="91">
        <f t="shared" ref="G200:G219" si="13">C200+D200-E200-F200</f>
        <v>0</v>
      </c>
    </row>
    <row r="201" spans="1:7" ht="15">
      <c r="A201" s="450" t="s">
        <v>117</v>
      </c>
      <c r="B201" s="439"/>
      <c r="C201" s="94"/>
      <c r="D201" s="94"/>
      <c r="E201" s="95"/>
      <c r="F201" s="95"/>
      <c r="G201" s="91">
        <f t="shared" si="13"/>
        <v>0</v>
      </c>
    </row>
    <row r="202" spans="1:7" ht="13.5" customHeight="1">
      <c r="A202" s="450" t="s">
        <v>118</v>
      </c>
      <c r="B202" s="439"/>
      <c r="C202" s="94"/>
      <c r="D202" s="94"/>
      <c r="E202" s="95"/>
      <c r="F202" s="95"/>
      <c r="G202" s="91">
        <f t="shared" si="13"/>
        <v>0</v>
      </c>
    </row>
    <row r="203" spans="1:7" ht="37.5" customHeight="1">
      <c r="A203" s="447" t="s">
        <v>119</v>
      </c>
      <c r="B203" s="439"/>
      <c r="C203" s="94"/>
      <c r="D203" s="94"/>
      <c r="E203" s="95"/>
      <c r="F203" s="95"/>
      <c r="G203" s="91">
        <f t="shared" si="13"/>
        <v>0</v>
      </c>
    </row>
    <row r="204" spans="1:7" ht="15" customHeight="1">
      <c r="A204" s="448" t="s">
        <v>120</v>
      </c>
      <c r="B204" s="439"/>
      <c r="C204" s="94"/>
      <c r="D204" s="94"/>
      <c r="E204" s="95"/>
      <c r="F204" s="95"/>
      <c r="G204" s="91">
        <f t="shared" si="13"/>
        <v>0</v>
      </c>
    </row>
    <row r="205" spans="1:7" ht="15" customHeight="1">
      <c r="A205" s="448" t="s">
        <v>121</v>
      </c>
      <c r="B205" s="439"/>
      <c r="C205" s="94"/>
      <c r="D205" s="94"/>
      <c r="E205" s="95"/>
      <c r="F205" s="95"/>
      <c r="G205" s="91">
        <f t="shared" si="13"/>
        <v>0</v>
      </c>
    </row>
    <row r="206" spans="1:7" ht="15" customHeight="1">
      <c r="A206" s="448" t="s">
        <v>122</v>
      </c>
      <c r="B206" s="439"/>
      <c r="C206" s="94"/>
      <c r="D206" s="94"/>
      <c r="E206" s="95"/>
      <c r="F206" s="95"/>
      <c r="G206" s="91">
        <f t="shared" si="13"/>
        <v>0</v>
      </c>
    </row>
    <row r="207" spans="1:7" ht="30.75" customHeight="1">
      <c r="A207" s="448" t="s">
        <v>123</v>
      </c>
      <c r="B207" s="439"/>
      <c r="C207" s="94"/>
      <c r="D207" s="94"/>
      <c r="E207" s="95"/>
      <c r="F207" s="95"/>
      <c r="G207" s="91">
        <f t="shared" si="13"/>
        <v>0</v>
      </c>
    </row>
    <row r="208" spans="1:7" ht="15" customHeight="1">
      <c r="A208" s="448" t="s">
        <v>124</v>
      </c>
      <c r="B208" s="439"/>
      <c r="C208" s="94"/>
      <c r="D208" s="94"/>
      <c r="E208" s="95"/>
      <c r="F208" s="95"/>
      <c r="G208" s="91">
        <f t="shared" si="13"/>
        <v>0</v>
      </c>
    </row>
    <row r="209" spans="1:7" ht="15" customHeight="1">
      <c r="A209" s="448" t="s">
        <v>125</v>
      </c>
      <c r="B209" s="439"/>
      <c r="C209" s="94"/>
      <c r="D209" s="94"/>
      <c r="E209" s="95"/>
      <c r="F209" s="95"/>
      <c r="G209" s="91">
        <f t="shared" si="13"/>
        <v>0</v>
      </c>
    </row>
    <row r="210" spans="1:7" ht="15" customHeight="1">
      <c r="A210" s="448" t="s">
        <v>126</v>
      </c>
      <c r="B210" s="439"/>
      <c r="C210" s="94"/>
      <c r="D210" s="94"/>
      <c r="E210" s="95"/>
      <c r="F210" s="95"/>
      <c r="G210" s="91">
        <f t="shared" si="13"/>
        <v>0</v>
      </c>
    </row>
    <row r="211" spans="1:7" ht="15">
      <c r="A211" s="448" t="s">
        <v>127</v>
      </c>
      <c r="B211" s="439"/>
      <c r="C211" s="94"/>
      <c r="D211" s="94"/>
      <c r="E211" s="95"/>
      <c r="F211" s="95"/>
      <c r="G211" s="91">
        <f t="shared" si="13"/>
        <v>0</v>
      </c>
    </row>
    <row r="212" spans="1:7" ht="15">
      <c r="A212" s="448" t="s">
        <v>128</v>
      </c>
      <c r="B212" s="439"/>
      <c r="C212" s="94"/>
      <c r="D212" s="94"/>
      <c r="E212" s="95"/>
      <c r="F212" s="95"/>
      <c r="G212" s="91">
        <f t="shared" si="13"/>
        <v>0</v>
      </c>
    </row>
    <row r="213" spans="1:7" ht="15">
      <c r="A213" s="451" t="s">
        <v>129</v>
      </c>
      <c r="B213" s="439"/>
      <c r="C213" s="94"/>
      <c r="D213" s="94"/>
      <c r="E213" s="95"/>
      <c r="F213" s="95"/>
      <c r="G213" s="91">
        <f>C213+D213-E213-F213</f>
        <v>0</v>
      </c>
    </row>
    <row r="214" spans="1:7" ht="15">
      <c r="A214" s="451" t="s">
        <v>130</v>
      </c>
      <c r="B214" s="439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447" t="s">
        <v>131</v>
      </c>
      <c r="B215" s="439"/>
      <c r="C215" s="94"/>
      <c r="D215" s="94"/>
      <c r="E215" s="95"/>
      <c r="F215" s="95"/>
      <c r="G215" s="91">
        <f t="shared" si="13"/>
        <v>0</v>
      </c>
    </row>
    <row r="216" spans="1:7" ht="29.25" customHeight="1">
      <c r="A216" s="447" t="s">
        <v>132</v>
      </c>
      <c r="B216" s="439"/>
      <c r="C216" s="94"/>
      <c r="D216" s="94"/>
      <c r="E216" s="95"/>
      <c r="F216" s="95"/>
      <c r="G216" s="91">
        <f t="shared" si="13"/>
        <v>0</v>
      </c>
    </row>
    <row r="217" spans="1:7" ht="15">
      <c r="A217" s="451" t="s">
        <v>133</v>
      </c>
      <c r="B217" s="439"/>
      <c r="C217" s="94"/>
      <c r="D217" s="94"/>
      <c r="E217" s="95"/>
      <c r="F217" s="95"/>
      <c r="G217" s="91">
        <f t="shared" si="13"/>
        <v>0</v>
      </c>
    </row>
    <row r="218" spans="1:7" ht="15">
      <c r="A218" s="451" t="s">
        <v>134</v>
      </c>
      <c r="B218" s="439"/>
      <c r="C218" s="94"/>
      <c r="D218" s="94"/>
      <c r="E218" s="95"/>
      <c r="F218" s="95"/>
      <c r="G218" s="91">
        <f t="shared" si="13"/>
        <v>0</v>
      </c>
    </row>
    <row r="219" spans="1:7" ht="15">
      <c r="A219" s="452" t="s">
        <v>135</v>
      </c>
      <c r="B219" s="439"/>
      <c r="C219" s="94"/>
      <c r="D219" s="94"/>
      <c r="E219" s="95"/>
      <c r="F219" s="95"/>
      <c r="G219" s="91">
        <f t="shared" si="13"/>
        <v>0</v>
      </c>
    </row>
    <row r="220" spans="1:7" ht="15">
      <c r="A220" s="449" t="s">
        <v>136</v>
      </c>
      <c r="B220" s="439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406" t="s">
        <v>137</v>
      </c>
      <c r="B223" s="406"/>
      <c r="C223" s="406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>
      <c r="A226" s="449" t="s">
        <v>32</v>
      </c>
      <c r="B226" s="454"/>
      <c r="C226" s="86" t="s">
        <v>49</v>
      </c>
      <c r="D226" s="89" t="s">
        <v>50</v>
      </c>
    </row>
    <row r="227" spans="1:4">
      <c r="A227" s="449" t="s">
        <v>138</v>
      </c>
      <c r="B227" s="454"/>
      <c r="C227" s="86"/>
      <c r="D227" s="89"/>
    </row>
    <row r="228" spans="1:4" ht="13.5" customHeight="1">
      <c r="A228" s="453" t="s">
        <v>139</v>
      </c>
      <c r="B228" s="453"/>
      <c r="C228" s="90"/>
      <c r="D228" s="90"/>
    </row>
    <row r="229" spans="1:4">
      <c r="A229" s="453" t="s">
        <v>140</v>
      </c>
      <c r="B229" s="453"/>
      <c r="C229" s="90"/>
      <c r="D229" s="90"/>
    </row>
    <row r="230" spans="1:4">
      <c r="A230" s="453" t="s">
        <v>141</v>
      </c>
      <c r="B230" s="453"/>
      <c r="C230" s="90"/>
      <c r="D230" s="90"/>
    </row>
    <row r="231" spans="1:4" ht="26.25" customHeight="1">
      <c r="A231" s="449" t="s">
        <v>142</v>
      </c>
      <c r="B231" s="454"/>
      <c r="C231" s="100">
        <f>SUM(C232:C234)</f>
        <v>0</v>
      </c>
      <c r="D231" s="100">
        <f>SUM(D232:D234)</f>
        <v>0</v>
      </c>
    </row>
    <row r="232" spans="1:4" ht="25.5" customHeight="1">
      <c r="A232" s="453" t="s">
        <v>139</v>
      </c>
      <c r="B232" s="453"/>
      <c r="C232" s="90"/>
      <c r="D232" s="90"/>
    </row>
    <row r="233" spans="1:4">
      <c r="A233" s="453" t="s">
        <v>140</v>
      </c>
      <c r="B233" s="453"/>
      <c r="C233" s="90"/>
      <c r="D233" s="90"/>
    </row>
    <row r="234" spans="1:4">
      <c r="A234" s="453" t="s">
        <v>141</v>
      </c>
      <c r="B234" s="453"/>
      <c r="C234" s="90"/>
      <c r="D234" s="90"/>
    </row>
    <row r="235" spans="1:4" ht="26.25" customHeight="1">
      <c r="A235" s="449" t="s">
        <v>143</v>
      </c>
      <c r="B235" s="454"/>
      <c r="C235" s="96">
        <f>SUM(C236:C238)</f>
        <v>0</v>
      </c>
      <c r="D235" s="93">
        <f>SUM(D236:D238)</f>
        <v>0</v>
      </c>
    </row>
    <row r="236" spans="1:4" ht="25.5" customHeight="1">
      <c r="A236" s="453" t="s">
        <v>139</v>
      </c>
      <c r="B236" s="453"/>
      <c r="C236" s="90"/>
      <c r="D236" s="90"/>
    </row>
    <row r="237" spans="1:4">
      <c r="A237" s="453" t="s">
        <v>140</v>
      </c>
      <c r="B237" s="453"/>
      <c r="C237" s="90"/>
      <c r="D237" s="90"/>
    </row>
    <row r="238" spans="1:4">
      <c r="A238" s="453" t="s">
        <v>141</v>
      </c>
      <c r="B238" s="453"/>
      <c r="C238" s="90"/>
      <c r="D238" s="90"/>
    </row>
    <row r="239" spans="1:4">
      <c r="A239" s="449" t="s">
        <v>144</v>
      </c>
      <c r="B239" s="454"/>
      <c r="C239" s="96">
        <f>C231+C235</f>
        <v>0</v>
      </c>
      <c r="D239" s="93">
        <f>D231+D235</f>
        <v>0</v>
      </c>
    </row>
    <row r="242" spans="1:5" ht="80.25" customHeight="1">
      <c r="A242" s="406" t="s">
        <v>145</v>
      </c>
      <c r="B242" s="406"/>
      <c r="C242" s="406"/>
      <c r="D242" s="407"/>
    </row>
    <row r="243" spans="1:5">
      <c r="A243" s="101"/>
      <c r="B243" s="101"/>
      <c r="C243" s="101"/>
    </row>
    <row r="244" spans="1:5">
      <c r="A244" s="459" t="s">
        <v>146</v>
      </c>
      <c r="B244" s="459"/>
      <c r="C244" s="68" t="s">
        <v>101</v>
      </c>
      <c r="D244" s="102" t="s">
        <v>105</v>
      </c>
    </row>
    <row r="245" spans="1:5" ht="25.5" customHeight="1">
      <c r="A245" s="460" t="s">
        <v>147</v>
      </c>
      <c r="B245" s="460"/>
      <c r="C245" s="103"/>
      <c r="D245" s="103"/>
    </row>
    <row r="246" spans="1:5" ht="26.25" customHeight="1">
      <c r="A246" s="460" t="s">
        <v>148</v>
      </c>
      <c r="B246" s="460"/>
      <c r="C246" s="103"/>
      <c r="D246" s="103"/>
    </row>
    <row r="247" spans="1:5">
      <c r="A247" s="455" t="s">
        <v>136</v>
      </c>
      <c r="B247" s="456"/>
      <c r="C247" s="104">
        <f>SUM(C245:C246)</f>
        <v>0</v>
      </c>
      <c r="D247" s="104">
        <f>SUM(D245:D246)</f>
        <v>0</v>
      </c>
    </row>
    <row r="253" spans="1:5" ht="18.75" customHeight="1">
      <c r="A253" s="457" t="s">
        <v>149</v>
      </c>
      <c r="B253" s="457"/>
      <c r="C253" s="457"/>
      <c r="D253" s="457"/>
      <c r="E253" s="457"/>
    </row>
    <row r="254" spans="1:5">
      <c r="A254" s="105"/>
      <c r="B254" s="106"/>
      <c r="C254" s="106"/>
      <c r="D254" s="106"/>
      <c r="E254" s="106"/>
    </row>
    <row r="255" spans="1:5" ht="15">
      <c r="A255" s="107" t="s">
        <v>150</v>
      </c>
      <c r="B255" s="458" t="s">
        <v>151</v>
      </c>
      <c r="C255" s="439"/>
      <c r="D255" s="458" t="s">
        <v>152</v>
      </c>
      <c r="E255" s="439"/>
    </row>
    <row r="256" spans="1:5">
      <c r="A256" s="107"/>
      <c r="B256" s="68" t="s">
        <v>153</v>
      </c>
      <c r="C256" s="108" t="s">
        <v>154</v>
      </c>
      <c r="D256" s="108" t="s">
        <v>155</v>
      </c>
      <c r="E256" s="108" t="s">
        <v>156</v>
      </c>
    </row>
    <row r="257" spans="1:5" ht="15">
      <c r="A257" s="109" t="s">
        <v>157</v>
      </c>
      <c r="B257" s="458"/>
      <c r="C257" s="388"/>
      <c r="D257" s="388"/>
      <c r="E257" s="388"/>
    </row>
    <row r="258" spans="1:5">
      <c r="A258" s="110" t="s">
        <v>158</v>
      </c>
      <c r="B258" s="111"/>
      <c r="C258" s="111"/>
      <c r="D258" s="111"/>
      <c r="E258" s="111"/>
    </row>
    <row r="259" spans="1:5" ht="25.5">
      <c r="A259" s="110" t="s">
        <v>159</v>
      </c>
      <c r="B259" s="111"/>
      <c r="C259" s="111"/>
      <c r="D259" s="111"/>
      <c r="E259" s="111"/>
    </row>
    <row r="260" spans="1:5">
      <c r="A260" s="110" t="s">
        <v>160</v>
      </c>
      <c r="B260" s="111"/>
      <c r="C260" s="111"/>
      <c r="D260" s="111"/>
      <c r="E260" s="111"/>
    </row>
    <row r="261" spans="1:5">
      <c r="A261" s="110" t="s">
        <v>161</v>
      </c>
      <c r="B261" s="111"/>
      <c r="C261" s="111"/>
      <c r="D261" s="111"/>
      <c r="E261" s="111"/>
    </row>
    <row r="262" spans="1:5">
      <c r="A262" s="112" t="s">
        <v>84</v>
      </c>
      <c r="B262" s="111"/>
      <c r="C262" s="111"/>
      <c r="D262" s="111"/>
      <c r="E262" s="111"/>
    </row>
    <row r="263" spans="1:5">
      <c r="A263" s="112" t="s">
        <v>84</v>
      </c>
      <c r="B263" s="111"/>
      <c r="C263" s="111"/>
      <c r="D263" s="111"/>
      <c r="E263" s="111"/>
    </row>
    <row r="264" spans="1:5">
      <c r="A264" s="113" t="s">
        <v>136</v>
      </c>
      <c r="B264" s="74">
        <f>SUM(B258:B261)</f>
        <v>0</v>
      </c>
      <c r="C264" s="74">
        <f>SUM(C258:C261)</f>
        <v>0</v>
      </c>
      <c r="D264" s="74">
        <f>SUM(D258:D261)</f>
        <v>0</v>
      </c>
      <c r="E264" s="74">
        <f>SUM(E258:E261)</f>
        <v>0</v>
      </c>
    </row>
    <row r="265" spans="1:5" ht="15">
      <c r="A265" s="109" t="s">
        <v>162</v>
      </c>
      <c r="B265" s="458"/>
      <c r="C265" s="388"/>
      <c r="D265" s="388"/>
      <c r="E265" s="388"/>
    </row>
    <row r="266" spans="1:5">
      <c r="A266" s="110" t="s">
        <v>158</v>
      </c>
      <c r="B266" s="111"/>
      <c r="C266" s="111"/>
      <c r="D266" s="111"/>
      <c r="E266" s="111"/>
    </row>
    <row r="267" spans="1:5" ht="25.5">
      <c r="A267" s="110" t="s">
        <v>159</v>
      </c>
      <c r="B267" s="111"/>
      <c r="C267" s="111"/>
      <c r="D267" s="111"/>
      <c r="E267" s="111"/>
    </row>
    <row r="268" spans="1:5">
      <c r="A268" s="110" t="s">
        <v>160</v>
      </c>
      <c r="B268" s="111"/>
      <c r="C268" s="111"/>
      <c r="D268" s="111"/>
      <c r="E268" s="111"/>
    </row>
    <row r="269" spans="1:5">
      <c r="A269" s="110" t="s">
        <v>161</v>
      </c>
      <c r="B269" s="111"/>
      <c r="C269" s="111"/>
      <c r="D269" s="111"/>
      <c r="E269" s="111"/>
    </row>
    <row r="270" spans="1:5">
      <c r="A270" s="112" t="s">
        <v>84</v>
      </c>
      <c r="B270" s="111"/>
      <c r="C270" s="111"/>
      <c r="D270" s="111"/>
      <c r="E270" s="111"/>
    </row>
    <row r="271" spans="1:5">
      <c r="A271" s="112" t="s">
        <v>84</v>
      </c>
      <c r="B271" s="111"/>
      <c r="C271" s="111"/>
      <c r="D271" s="111"/>
      <c r="E271" s="111"/>
    </row>
    <row r="272" spans="1:5">
      <c r="A272" s="74" t="s">
        <v>136</v>
      </c>
      <c r="B272" s="74">
        <f>SUM(B266:B269)</f>
        <v>0</v>
      </c>
      <c r="C272" s="74">
        <f>SUM(C266:C269)</f>
        <v>0</v>
      </c>
      <c r="D272" s="74">
        <f>SUM(D266:D269)</f>
        <v>0</v>
      </c>
      <c r="E272" s="74">
        <f>SUM(E266:E269)</f>
        <v>0</v>
      </c>
    </row>
    <row r="275" spans="1:13" ht="38.25" customHeight="1">
      <c r="A275" s="559" t="s">
        <v>163</v>
      </c>
      <c r="B275" s="559"/>
      <c r="C275" s="559"/>
      <c r="D275" s="560"/>
      <c r="G275" s="114"/>
    </row>
    <row r="276" spans="1:13">
      <c r="A276" s="115"/>
      <c r="B276" s="116"/>
      <c r="C276" s="116"/>
      <c r="G276" s="114"/>
    </row>
    <row r="277" spans="1:13" ht="63.75">
      <c r="A277" s="408" t="s">
        <v>164</v>
      </c>
      <c r="B277" s="408"/>
      <c r="C277" s="68" t="s">
        <v>101</v>
      </c>
      <c r="D277" s="102" t="s">
        <v>50</v>
      </c>
      <c r="E277" s="102" t="s">
        <v>165</v>
      </c>
      <c r="G277" s="117"/>
    </row>
    <row r="278" spans="1:13" ht="25.5" customHeight="1">
      <c r="A278" s="461" t="s">
        <v>166</v>
      </c>
      <c r="B278" s="461"/>
      <c r="C278" s="118"/>
      <c r="D278" s="90"/>
      <c r="E278" s="90"/>
      <c r="G278" s="117"/>
    </row>
    <row r="279" spans="1:13" ht="14.25">
      <c r="A279" s="461" t="s">
        <v>167</v>
      </c>
      <c r="B279" s="461"/>
      <c r="C279" s="118"/>
      <c r="D279" s="90"/>
      <c r="E279" s="90"/>
      <c r="G279" s="117"/>
    </row>
    <row r="280" spans="1:13" ht="15" customHeight="1">
      <c r="A280" s="463" t="s">
        <v>168</v>
      </c>
      <c r="B280" s="463"/>
      <c r="C280" s="119"/>
      <c r="D280" s="95"/>
      <c r="E280" s="95"/>
      <c r="G280" s="120"/>
    </row>
    <row r="281" spans="1:13" ht="14.25">
      <c r="A281" s="461" t="s">
        <v>169</v>
      </c>
      <c r="B281" s="461"/>
      <c r="C281" s="118"/>
      <c r="D281" s="90"/>
      <c r="E281" s="90"/>
      <c r="G281" s="117"/>
    </row>
    <row r="282" spans="1:13" ht="14.25">
      <c r="A282" s="461" t="s">
        <v>170</v>
      </c>
      <c r="B282" s="461"/>
      <c r="C282" s="118"/>
      <c r="D282" s="90"/>
      <c r="E282" s="90"/>
      <c r="G282" s="117"/>
    </row>
    <row r="283" spans="1:13" ht="14.25" customHeight="1">
      <c r="A283" s="461" t="s">
        <v>171</v>
      </c>
      <c r="B283" s="461"/>
      <c r="C283" s="118"/>
      <c r="D283" s="90"/>
      <c r="E283" s="90"/>
      <c r="G283" s="117"/>
    </row>
    <row r="284" spans="1:13" ht="14.25" customHeight="1">
      <c r="A284" s="461" t="s">
        <v>172</v>
      </c>
      <c r="B284" s="461"/>
      <c r="C284" s="118"/>
      <c r="D284" s="90"/>
      <c r="E284" s="90"/>
      <c r="G284" s="117"/>
    </row>
    <row r="285" spans="1:13">
      <c r="A285" s="461" t="s">
        <v>173</v>
      </c>
      <c r="B285" s="461"/>
      <c r="C285" s="118"/>
      <c r="D285" s="90"/>
      <c r="E285" s="90"/>
    </row>
    <row r="286" spans="1:13">
      <c r="A286" s="461" t="s">
        <v>15</v>
      </c>
      <c r="B286" s="461"/>
      <c r="C286" s="118"/>
      <c r="D286" s="90"/>
      <c r="E286" s="90"/>
    </row>
    <row r="287" spans="1:13">
      <c r="A287" s="462" t="s">
        <v>96</v>
      </c>
      <c r="B287" s="462"/>
      <c r="C287" s="121">
        <f>C278+C279+C281+C285</f>
        <v>0</v>
      </c>
      <c r="D287" s="122">
        <f>D278+D279+D281+D285</f>
        <v>0</v>
      </c>
      <c r="E287" s="122"/>
    </row>
    <row r="288" spans="1:13" s="125" customFormat="1">
      <c r="A288" s="123"/>
      <c r="B288" s="123"/>
      <c r="C288" s="124"/>
      <c r="D288" s="124"/>
      <c r="E288" s="124"/>
      <c r="L288" s="126"/>
      <c r="M288" s="126"/>
    </row>
    <row r="289" spans="1:4" ht="15.75">
      <c r="A289" s="558" t="s">
        <v>174</v>
      </c>
      <c r="B289" s="558"/>
      <c r="C289" s="558"/>
      <c r="D289" s="558"/>
    </row>
    <row r="290" spans="1:4">
      <c r="A290" s="83"/>
      <c r="B290" s="84"/>
      <c r="C290" s="85"/>
      <c r="D290" s="85"/>
    </row>
    <row r="291" spans="1:4" ht="15">
      <c r="A291" s="465" t="s">
        <v>100</v>
      </c>
      <c r="B291" s="466"/>
      <c r="C291" s="86" t="s">
        <v>101</v>
      </c>
      <c r="D291" s="89" t="s">
        <v>105</v>
      </c>
    </row>
    <row r="292" spans="1:4" ht="32.25" customHeight="1">
      <c r="A292" s="438" t="s">
        <v>175</v>
      </c>
      <c r="B292" s="439"/>
      <c r="C292" s="127"/>
      <c r="D292" s="91"/>
    </row>
    <row r="293" spans="1:4" ht="15" customHeight="1">
      <c r="A293" s="438" t="s">
        <v>176</v>
      </c>
      <c r="B293" s="439"/>
      <c r="C293" s="127"/>
      <c r="D293" s="91"/>
    </row>
    <row r="294" spans="1:4" ht="15" customHeight="1">
      <c r="A294" s="438" t="s">
        <v>177</v>
      </c>
      <c r="B294" s="439"/>
      <c r="C294" s="127"/>
      <c r="D294" s="91"/>
    </row>
    <row r="295" spans="1:4" ht="25.5" customHeight="1">
      <c r="A295" s="438" t="s">
        <v>178</v>
      </c>
      <c r="B295" s="439"/>
      <c r="C295" s="127"/>
      <c r="D295" s="91"/>
    </row>
    <row r="296" spans="1:4" ht="27" customHeight="1">
      <c r="A296" s="438" t="s">
        <v>179</v>
      </c>
      <c r="B296" s="439"/>
      <c r="C296" s="127"/>
      <c r="D296" s="91"/>
    </row>
    <row r="297" spans="1:4" ht="15">
      <c r="A297" s="440" t="s">
        <v>180</v>
      </c>
      <c r="B297" s="439"/>
      <c r="C297" s="127"/>
      <c r="D297" s="91"/>
    </row>
    <row r="298" spans="1:4" ht="29.25" customHeight="1">
      <c r="A298" s="440" t="s">
        <v>181</v>
      </c>
      <c r="B298" s="439"/>
      <c r="C298" s="127"/>
      <c r="D298" s="91"/>
    </row>
    <row r="299" spans="1:4" ht="25.5" customHeight="1">
      <c r="A299" s="440" t="s">
        <v>182</v>
      </c>
      <c r="B299" s="439"/>
      <c r="C299" s="127"/>
      <c r="D299" s="91"/>
    </row>
    <row r="300" spans="1:4" ht="15">
      <c r="A300" s="440" t="s">
        <v>183</v>
      </c>
      <c r="B300" s="464"/>
      <c r="C300" s="128">
        <f>SUM(C301:C320)</f>
        <v>0</v>
      </c>
      <c r="D300" s="91">
        <f>SUM(D301:D320)</f>
        <v>0</v>
      </c>
    </row>
    <row r="301" spans="1:4" ht="15">
      <c r="A301" s="450" t="s">
        <v>116</v>
      </c>
      <c r="B301" s="439"/>
      <c r="C301" s="94"/>
      <c r="D301" s="94"/>
    </row>
    <row r="302" spans="1:4" ht="15">
      <c r="A302" s="450" t="s">
        <v>117</v>
      </c>
      <c r="B302" s="439"/>
      <c r="C302" s="94"/>
      <c r="D302" s="94"/>
    </row>
    <row r="303" spans="1:4" ht="15" customHeight="1">
      <c r="A303" s="448" t="s">
        <v>118</v>
      </c>
      <c r="B303" s="439"/>
      <c r="C303" s="94"/>
      <c r="D303" s="94"/>
    </row>
    <row r="304" spans="1:4" ht="39.75" customHeight="1">
      <c r="A304" s="447" t="s">
        <v>119</v>
      </c>
      <c r="B304" s="439"/>
      <c r="C304" s="94"/>
      <c r="D304" s="94"/>
    </row>
    <row r="305" spans="1:4" ht="15" customHeight="1">
      <c r="A305" s="448" t="s">
        <v>120</v>
      </c>
      <c r="B305" s="439"/>
      <c r="C305" s="94"/>
      <c r="D305" s="94"/>
    </row>
    <row r="306" spans="1:4" ht="15" customHeight="1">
      <c r="A306" s="448" t="s">
        <v>121</v>
      </c>
      <c r="B306" s="439"/>
      <c r="C306" s="94"/>
      <c r="D306" s="94"/>
    </row>
    <row r="307" spans="1:4" ht="15" customHeight="1">
      <c r="A307" s="448" t="s">
        <v>122</v>
      </c>
      <c r="B307" s="439"/>
      <c r="C307" s="94"/>
      <c r="D307" s="94"/>
    </row>
    <row r="308" spans="1:4" ht="30" customHeight="1">
      <c r="A308" s="448" t="s">
        <v>123</v>
      </c>
      <c r="B308" s="439"/>
      <c r="C308" s="94"/>
      <c r="D308" s="94"/>
    </row>
    <row r="309" spans="1:4" ht="15" customHeight="1">
      <c r="A309" s="448" t="s">
        <v>124</v>
      </c>
      <c r="B309" s="439"/>
      <c r="C309" s="94"/>
      <c r="D309" s="94"/>
    </row>
    <row r="310" spans="1:4" ht="15" customHeight="1">
      <c r="A310" s="448" t="s">
        <v>125</v>
      </c>
      <c r="B310" s="439"/>
      <c r="C310" s="94"/>
      <c r="D310" s="94"/>
    </row>
    <row r="311" spans="1:4" ht="15" customHeight="1">
      <c r="A311" s="448" t="s">
        <v>126</v>
      </c>
      <c r="B311" s="439"/>
      <c r="C311" s="94"/>
      <c r="D311" s="94"/>
    </row>
    <row r="312" spans="1:4" ht="15">
      <c r="A312" s="448" t="s">
        <v>127</v>
      </c>
      <c r="B312" s="439"/>
      <c r="C312" s="94"/>
      <c r="D312" s="94"/>
    </row>
    <row r="313" spans="1:4" ht="15">
      <c r="A313" s="448" t="s">
        <v>128</v>
      </c>
      <c r="B313" s="439"/>
      <c r="C313" s="94"/>
      <c r="D313" s="94"/>
    </row>
    <row r="314" spans="1:4" ht="15">
      <c r="A314" s="451" t="s">
        <v>129</v>
      </c>
      <c r="B314" s="439"/>
      <c r="C314" s="94"/>
      <c r="D314" s="94"/>
    </row>
    <row r="315" spans="1:4" ht="15">
      <c r="A315" s="451" t="s">
        <v>130</v>
      </c>
      <c r="B315" s="439"/>
      <c r="C315" s="94"/>
      <c r="D315" s="94"/>
    </row>
    <row r="316" spans="1:4" ht="25.5" customHeight="1">
      <c r="A316" s="447" t="s">
        <v>131</v>
      </c>
      <c r="B316" s="439"/>
      <c r="C316" s="94"/>
      <c r="D316" s="94"/>
    </row>
    <row r="317" spans="1:4" ht="27" customHeight="1">
      <c r="A317" s="447" t="s">
        <v>132</v>
      </c>
      <c r="B317" s="439"/>
      <c r="C317" s="94"/>
      <c r="D317" s="94"/>
    </row>
    <row r="318" spans="1:4" ht="15">
      <c r="A318" s="451" t="s">
        <v>133</v>
      </c>
      <c r="B318" s="439"/>
      <c r="C318" s="94"/>
      <c r="D318" s="94"/>
    </row>
    <row r="319" spans="1:4" ht="15">
      <c r="A319" s="451" t="s">
        <v>134</v>
      </c>
      <c r="B319" s="439"/>
      <c r="C319" s="94"/>
      <c r="D319" s="94"/>
    </row>
    <row r="320" spans="1:4" ht="15">
      <c r="A320" s="452" t="s">
        <v>135</v>
      </c>
      <c r="B320" s="439"/>
      <c r="C320" s="94"/>
      <c r="D320" s="94"/>
    </row>
    <row r="321" spans="1:8" ht="15">
      <c r="A321" s="449" t="s">
        <v>136</v>
      </c>
      <c r="B321" s="439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7"/>
      <c r="B324" s="468"/>
      <c r="C324" s="468"/>
      <c r="D324"/>
    </row>
    <row r="327" spans="1:8" ht="18.75">
      <c r="A327" s="469" t="s">
        <v>184</v>
      </c>
      <c r="B327" s="469"/>
      <c r="C327" s="469"/>
    </row>
    <row r="328" spans="1:8" ht="15.75">
      <c r="A328" s="129"/>
      <c r="B328" s="85"/>
      <c r="C328" s="85"/>
    </row>
    <row r="329" spans="1:8" ht="15" customHeight="1">
      <c r="A329" s="449" t="s">
        <v>185</v>
      </c>
      <c r="B329" s="470"/>
      <c r="C329" s="86" t="s">
        <v>49</v>
      </c>
      <c r="D329" s="89" t="s">
        <v>50</v>
      </c>
      <c r="G329" s="471"/>
      <c r="H329" s="471"/>
    </row>
    <row r="330" spans="1:8">
      <c r="A330" s="472" t="s">
        <v>186</v>
      </c>
      <c r="B330" s="472"/>
      <c r="C330" s="121">
        <f>SUM(C331:C340)</f>
        <v>0</v>
      </c>
      <c r="D330" s="121">
        <f>SUM(D331:D340)</f>
        <v>0</v>
      </c>
      <c r="G330" s="471"/>
      <c r="H330" s="471"/>
    </row>
    <row r="331" spans="1:8" ht="55.5" customHeight="1">
      <c r="A331" s="475" t="s">
        <v>187</v>
      </c>
      <c r="B331" s="475"/>
      <c r="C331" s="130"/>
      <c r="D331" s="130"/>
      <c r="G331" s="471"/>
      <c r="H331" s="471"/>
    </row>
    <row r="332" spans="1:8">
      <c r="A332" s="476" t="s">
        <v>188</v>
      </c>
      <c r="B332" s="476"/>
      <c r="C332" s="131"/>
      <c r="D332" s="131"/>
    </row>
    <row r="333" spans="1:8">
      <c r="A333" s="474" t="s">
        <v>189</v>
      </c>
      <c r="B333" s="474"/>
      <c r="C333" s="131"/>
      <c r="D333" s="131"/>
    </row>
    <row r="334" spans="1:8" ht="28.5" customHeight="1">
      <c r="A334" s="477" t="s">
        <v>190</v>
      </c>
      <c r="B334" s="477"/>
      <c r="C334" s="131"/>
      <c r="D334" s="131"/>
    </row>
    <row r="335" spans="1:8" ht="32.25" customHeight="1">
      <c r="A335" s="477" t="s">
        <v>191</v>
      </c>
      <c r="B335" s="477"/>
      <c r="C335" s="131"/>
      <c r="D335" s="131"/>
    </row>
    <row r="336" spans="1:8">
      <c r="A336" s="473" t="s">
        <v>192</v>
      </c>
      <c r="B336" s="473"/>
      <c r="C336" s="131"/>
      <c r="D336" s="131"/>
    </row>
    <row r="337" spans="1:4">
      <c r="A337" s="473" t="s">
        <v>193</v>
      </c>
      <c r="B337" s="473"/>
      <c r="C337" s="131"/>
      <c r="D337" s="131"/>
    </row>
    <row r="338" spans="1:4">
      <c r="A338" s="474" t="s">
        <v>194</v>
      </c>
      <c r="B338" s="474"/>
      <c r="C338" s="118"/>
      <c r="D338" s="118"/>
    </row>
    <row r="339" spans="1:4">
      <c r="A339" s="473" t="s">
        <v>195</v>
      </c>
      <c r="B339" s="473"/>
      <c r="C339" s="118"/>
      <c r="D339" s="118"/>
    </row>
    <row r="340" spans="1:4">
      <c r="A340" s="474" t="s">
        <v>15</v>
      </c>
      <c r="B340" s="474"/>
      <c r="C340" s="118"/>
      <c r="D340" s="118"/>
    </row>
    <row r="341" spans="1:4">
      <c r="A341" s="472" t="s">
        <v>196</v>
      </c>
      <c r="B341" s="472"/>
      <c r="C341" s="121">
        <f>SUM(C342:C351)</f>
        <v>4719.7199999999993</v>
      </c>
      <c r="D341" s="122">
        <f>SUM(D342:D351)</f>
        <v>3002.7999999999997</v>
      </c>
    </row>
    <row r="342" spans="1:4" ht="59.25" customHeight="1">
      <c r="A342" s="475" t="s">
        <v>187</v>
      </c>
      <c r="B342" s="475"/>
      <c r="C342" s="131"/>
      <c r="D342" s="131"/>
    </row>
    <row r="343" spans="1:4">
      <c r="A343" s="476" t="s">
        <v>188</v>
      </c>
      <c r="B343" s="476"/>
      <c r="C343" s="131"/>
      <c r="D343" s="131"/>
    </row>
    <row r="344" spans="1:4">
      <c r="A344" s="474" t="s">
        <v>189</v>
      </c>
      <c r="B344" s="474"/>
      <c r="C344" s="131"/>
      <c r="D344" s="131"/>
    </row>
    <row r="345" spans="1:4" ht="27.75" customHeight="1">
      <c r="A345" s="477" t="s">
        <v>190</v>
      </c>
      <c r="B345" s="477"/>
      <c r="C345" s="131"/>
      <c r="D345" s="131"/>
    </row>
    <row r="346" spans="1:4" ht="24.75" customHeight="1">
      <c r="A346" s="477" t="s">
        <v>191</v>
      </c>
      <c r="B346" s="477"/>
      <c r="C346" s="131">
        <v>3190.35</v>
      </c>
      <c r="D346" s="131">
        <v>64.78</v>
      </c>
    </row>
    <row r="347" spans="1:4">
      <c r="A347" s="477" t="s">
        <v>192</v>
      </c>
      <c r="B347" s="477"/>
      <c r="C347" s="131"/>
      <c r="D347" s="131"/>
    </row>
    <row r="348" spans="1:4">
      <c r="A348" s="473" t="s">
        <v>193</v>
      </c>
      <c r="B348" s="473"/>
      <c r="C348" s="131"/>
      <c r="D348" s="131"/>
    </row>
    <row r="349" spans="1:4">
      <c r="A349" s="473" t="s">
        <v>197</v>
      </c>
      <c r="B349" s="473"/>
      <c r="C349" s="118">
        <v>404.37</v>
      </c>
      <c r="D349" s="118">
        <v>345.57</v>
      </c>
    </row>
    <row r="350" spans="1:4">
      <c r="A350" s="473" t="s">
        <v>195</v>
      </c>
      <c r="B350" s="473"/>
      <c r="C350" s="118"/>
      <c r="D350" s="118"/>
    </row>
    <row r="351" spans="1:4" ht="58.5" customHeight="1">
      <c r="A351" s="477" t="s">
        <v>198</v>
      </c>
      <c r="B351" s="477"/>
      <c r="C351" s="118">
        <v>1125</v>
      </c>
      <c r="D351" s="118">
        <v>2592.4499999999998</v>
      </c>
    </row>
    <row r="352" spans="1:4">
      <c r="A352" s="478" t="s">
        <v>10</v>
      </c>
      <c r="B352" s="478"/>
      <c r="C352" s="81">
        <f>C330+C341</f>
        <v>4719.7199999999993</v>
      </c>
      <c r="D352" s="81">
        <f>D330+D341</f>
        <v>3002.7999999999997</v>
      </c>
    </row>
    <row r="357" spans="1:5" ht="18.75">
      <c r="A357" s="132" t="s">
        <v>199</v>
      </c>
      <c r="B357" s="132"/>
      <c r="C357" s="132"/>
      <c r="D357" s="133"/>
      <c r="E357" s="133"/>
    </row>
    <row r="358" spans="1:5" ht="15">
      <c r="A358" s="85"/>
      <c r="B358" s="85"/>
      <c r="C358" s="85"/>
      <c r="D358"/>
    </row>
    <row r="359" spans="1:5" ht="15.75" customHeight="1">
      <c r="A359" s="479" t="s">
        <v>200</v>
      </c>
      <c r="B359" s="479"/>
      <c r="C359" s="86" t="s">
        <v>49</v>
      </c>
      <c r="D359" s="89" t="s">
        <v>105</v>
      </c>
    </row>
    <row r="360" spans="1:5">
      <c r="A360" s="480" t="s">
        <v>201</v>
      </c>
      <c r="B360" s="480"/>
      <c r="C360" s="134">
        <f>SUM(C361:C367)</f>
        <v>0</v>
      </c>
      <c r="D360" s="134">
        <f>SUM(D361:D367)</f>
        <v>0</v>
      </c>
    </row>
    <row r="361" spans="1:5">
      <c r="A361" s="482" t="s">
        <v>202</v>
      </c>
      <c r="B361" s="482"/>
      <c r="C361" s="135"/>
      <c r="D361" s="135"/>
    </row>
    <row r="362" spans="1:5">
      <c r="A362" s="482" t="s">
        <v>203</v>
      </c>
      <c r="B362" s="482"/>
      <c r="C362" s="135"/>
      <c r="D362" s="135"/>
    </row>
    <row r="363" spans="1:5" ht="27.75" customHeight="1">
      <c r="A363" s="448" t="s">
        <v>204</v>
      </c>
      <c r="B363" s="448"/>
      <c r="C363" s="135"/>
      <c r="D363" s="135"/>
    </row>
    <row r="364" spans="1:5">
      <c r="A364" s="448" t="s">
        <v>205</v>
      </c>
      <c r="B364" s="448"/>
      <c r="C364" s="135"/>
      <c r="D364" s="135"/>
    </row>
    <row r="365" spans="1:5" ht="17.25" customHeight="1">
      <c r="A365" s="448" t="s">
        <v>206</v>
      </c>
      <c r="B365" s="448"/>
      <c r="C365" s="135"/>
      <c r="D365" s="135"/>
    </row>
    <row r="366" spans="1:5" ht="16.5" customHeight="1">
      <c r="A366" s="448" t="s">
        <v>207</v>
      </c>
      <c r="B366" s="448"/>
      <c r="C366" s="135"/>
      <c r="D366" s="135"/>
    </row>
    <row r="367" spans="1:5">
      <c r="A367" s="448" t="s">
        <v>135</v>
      </c>
      <c r="B367" s="448"/>
      <c r="C367" s="135"/>
      <c r="D367" s="135"/>
    </row>
    <row r="368" spans="1:5">
      <c r="A368" s="480" t="s">
        <v>208</v>
      </c>
      <c r="B368" s="480"/>
      <c r="C368" s="134">
        <f>C369+C370+C372</f>
        <v>0</v>
      </c>
      <c r="D368" s="134">
        <f>D369+D370+D372</f>
        <v>0</v>
      </c>
    </row>
    <row r="369" spans="1:5">
      <c r="A369" s="481" t="s">
        <v>209</v>
      </c>
      <c r="B369" s="481"/>
      <c r="C369" s="119"/>
      <c r="D369" s="119"/>
    </row>
    <row r="370" spans="1:5">
      <c r="A370" s="481" t="s">
        <v>210</v>
      </c>
      <c r="B370" s="481"/>
      <c r="C370" s="119"/>
      <c r="D370" s="119"/>
    </row>
    <row r="371" spans="1:5">
      <c r="A371" s="481" t="s">
        <v>211</v>
      </c>
      <c r="B371" s="481"/>
      <c r="C371" s="119"/>
      <c r="D371" s="119"/>
    </row>
    <row r="372" spans="1:5">
      <c r="A372" s="450" t="s">
        <v>135</v>
      </c>
      <c r="B372" s="450"/>
      <c r="C372" s="119"/>
      <c r="D372" s="119"/>
    </row>
    <row r="373" spans="1:5">
      <c r="A373" s="478" t="s">
        <v>10</v>
      </c>
      <c r="B373" s="478"/>
      <c r="C373" s="136">
        <f>C360+C368</f>
        <v>0</v>
      </c>
      <c r="D373" s="136">
        <f>D360+D368</f>
        <v>0</v>
      </c>
    </row>
    <row r="376" spans="1:5" ht="45" customHeight="1">
      <c r="A376" s="493" t="s">
        <v>212</v>
      </c>
      <c r="B376" s="494"/>
      <c r="C376" s="494"/>
      <c r="D376" s="494"/>
    </row>
    <row r="377" spans="1:5">
      <c r="A377" s="116"/>
      <c r="B377" s="137"/>
      <c r="C377" s="116"/>
      <c r="D377" s="116"/>
    </row>
    <row r="378" spans="1:5">
      <c r="A378" s="491"/>
      <c r="B378" s="491"/>
      <c r="C378" s="68" t="s">
        <v>101</v>
      </c>
      <c r="D378" s="102" t="s">
        <v>50</v>
      </c>
    </row>
    <row r="379" spans="1:5" ht="13.5" customHeight="1">
      <c r="A379" s="492" t="s">
        <v>213</v>
      </c>
      <c r="B379" s="492"/>
      <c r="C379" s="118"/>
      <c r="D379" s="90"/>
    </row>
    <row r="380" spans="1:5">
      <c r="A380" s="472" t="s">
        <v>96</v>
      </c>
      <c r="B380" s="472"/>
      <c r="C380" s="122">
        <f>SUM(C379:C379)</f>
        <v>0</v>
      </c>
      <c r="D380" s="122">
        <f>SUM(D379:D379)</f>
        <v>0</v>
      </c>
    </row>
    <row r="383" spans="1:5" ht="18.75" customHeight="1">
      <c r="A383" s="493" t="s">
        <v>214</v>
      </c>
      <c r="B383" s="494"/>
      <c r="C383" s="494"/>
      <c r="D383" s="494"/>
      <c r="E383" s="402"/>
    </row>
    <row r="384" spans="1:5" ht="15">
      <c r="A384" s="116"/>
      <c r="B384" s="116"/>
      <c r="C384" s="116"/>
      <c r="D384" s="116"/>
      <c r="E384"/>
    </row>
    <row r="385" spans="1:13" ht="25.5">
      <c r="A385" s="459" t="s">
        <v>32</v>
      </c>
      <c r="B385" s="388"/>
      <c r="C385" s="67" t="s">
        <v>215</v>
      </c>
      <c r="D385" s="67" t="s">
        <v>216</v>
      </c>
      <c r="E385"/>
    </row>
    <row r="386" spans="1:13" ht="15">
      <c r="A386" s="483" t="s">
        <v>217</v>
      </c>
      <c r="B386" s="470"/>
      <c r="C386" s="356">
        <f>10229.67+28125.62+12793.33+5363.4+427.95+1335.2+4334.4+3552</f>
        <v>66161.570000000007</v>
      </c>
      <c r="D386" s="356">
        <v>153766.48000000001</v>
      </c>
      <c r="E386"/>
    </row>
    <row r="387" spans="1:13" ht="15">
      <c r="A387"/>
      <c r="B387"/>
      <c r="C387"/>
      <c r="D387"/>
      <c r="E387"/>
    </row>
    <row r="388" spans="1:13" ht="29.25" customHeight="1">
      <c r="A388" s="484" t="s">
        <v>218</v>
      </c>
      <c r="B388" s="485"/>
      <c r="C388" s="485"/>
      <c r="D388" s="486"/>
      <c r="E388" s="486"/>
    </row>
    <row r="393" spans="1:13" ht="14.25" customHeight="1">
      <c r="A393" s="487" t="s">
        <v>219</v>
      </c>
      <c r="B393" s="487"/>
      <c r="C393" s="487"/>
      <c r="D393" s="487"/>
      <c r="E393" s="487"/>
      <c r="F393" s="487"/>
      <c r="G393" s="487"/>
      <c r="H393" s="487"/>
      <c r="I393" s="487"/>
    </row>
    <row r="394" spans="1:13" ht="18.75">
      <c r="A394" s="272"/>
      <c r="B394" s="272"/>
      <c r="C394" s="272"/>
      <c r="D394" s="272"/>
      <c r="E394" s="272"/>
      <c r="F394" s="272"/>
      <c r="G394" s="272"/>
      <c r="H394" s="272"/>
      <c r="I394" s="272"/>
    </row>
    <row r="395" spans="1:13" ht="18.75" customHeight="1">
      <c r="A395" s="487" t="s">
        <v>220</v>
      </c>
      <c r="B395" s="487"/>
      <c r="C395" s="487"/>
      <c r="D395" s="487"/>
      <c r="E395" s="487"/>
      <c r="F395" s="487"/>
      <c r="G395" s="487"/>
      <c r="H395" s="487"/>
      <c r="I395" s="487"/>
    </row>
    <row r="396" spans="1:13" ht="16.5">
      <c r="A396" s="138"/>
      <c r="B396" s="138"/>
      <c r="C396" s="138"/>
      <c r="D396" s="138"/>
      <c r="E396" s="138"/>
      <c r="F396" s="138"/>
      <c r="G396" s="138"/>
      <c r="H396" s="138"/>
      <c r="I396" s="139"/>
    </row>
    <row r="397" spans="1:13" ht="27" customHeight="1">
      <c r="A397" s="479" t="s">
        <v>221</v>
      </c>
      <c r="B397" s="488" t="s">
        <v>222</v>
      </c>
      <c r="C397" s="489"/>
      <c r="D397" s="490"/>
      <c r="E397" s="88" t="s">
        <v>60</v>
      </c>
      <c r="F397" s="445" t="s">
        <v>223</v>
      </c>
      <c r="G397" s="388"/>
      <c r="H397" s="388"/>
      <c r="I397" s="88" t="s">
        <v>85</v>
      </c>
      <c r="J397" s="10"/>
      <c r="K397" s="10"/>
      <c r="L397" s="9"/>
      <c r="M397" s="9"/>
    </row>
    <row r="398" spans="1:13" ht="63.75">
      <c r="A398" s="479"/>
      <c r="B398" s="140" t="s">
        <v>224</v>
      </c>
      <c r="C398" s="140" t="s">
        <v>225</v>
      </c>
      <c r="D398" s="140" t="s">
        <v>64</v>
      </c>
      <c r="E398" s="140" t="s">
        <v>226</v>
      </c>
      <c r="F398" s="140" t="s">
        <v>224</v>
      </c>
      <c r="G398" s="140" t="s">
        <v>227</v>
      </c>
      <c r="H398" s="140" t="s">
        <v>228</v>
      </c>
      <c r="I398" s="88"/>
      <c r="J398" s="10"/>
      <c r="K398" s="10"/>
      <c r="L398" s="9"/>
      <c r="M398" s="9"/>
    </row>
    <row r="399" spans="1:13" ht="15">
      <c r="A399" s="273" t="s">
        <v>49</v>
      </c>
      <c r="B399" s="127"/>
      <c r="C399" s="127"/>
      <c r="D399" s="127"/>
      <c r="E399" s="127"/>
      <c r="F399" s="127"/>
      <c r="G399" s="127"/>
      <c r="H399" s="127"/>
      <c r="I399" s="274">
        <f>SUM(B399:D399)+SUM(F399:H399)</f>
        <v>0</v>
      </c>
      <c r="J399" s="10"/>
      <c r="K399" s="10"/>
      <c r="L399" s="9"/>
      <c r="M399" s="9"/>
    </row>
    <row r="400" spans="1:13" ht="15">
      <c r="A400" s="275" t="s">
        <v>24</v>
      </c>
      <c r="B400" s="275">
        <f t="shared" ref="B400:I400" si="14">SUM(B401:B403)</f>
        <v>0</v>
      </c>
      <c r="C400" s="275">
        <f t="shared" si="14"/>
        <v>0</v>
      </c>
      <c r="D400" s="275">
        <f t="shared" si="14"/>
        <v>0</v>
      </c>
      <c r="E400" s="275">
        <f t="shared" si="14"/>
        <v>0</v>
      </c>
      <c r="F400" s="275">
        <f t="shared" si="14"/>
        <v>0</v>
      </c>
      <c r="G400" s="275">
        <f t="shared" si="14"/>
        <v>0</v>
      </c>
      <c r="H400" s="275">
        <f t="shared" si="14"/>
        <v>0</v>
      </c>
      <c r="I400" s="275">
        <f t="shared" si="14"/>
        <v>0</v>
      </c>
      <c r="J400" s="10"/>
      <c r="K400" s="10"/>
      <c r="L400" s="9"/>
      <c r="M400" s="9"/>
    </row>
    <row r="401" spans="1:13" ht="15">
      <c r="A401" s="276" t="s">
        <v>229</v>
      </c>
      <c r="B401" s="95"/>
      <c r="C401" s="95"/>
      <c r="D401" s="95"/>
      <c r="E401" s="95"/>
      <c r="F401" s="95"/>
      <c r="G401" s="95"/>
      <c r="H401" s="95"/>
      <c r="I401" s="277">
        <f>SUM(B401:D401)+SUM(F401:H401)</f>
        <v>0</v>
      </c>
      <c r="J401" s="10"/>
      <c r="K401" s="10"/>
      <c r="L401" s="9"/>
      <c r="M401" s="9"/>
    </row>
    <row r="402" spans="1:13" ht="15">
      <c r="A402" s="276" t="s">
        <v>230</v>
      </c>
      <c r="B402" s="95"/>
      <c r="C402" s="95"/>
      <c r="D402" s="95"/>
      <c r="E402" s="95"/>
      <c r="F402" s="95"/>
      <c r="G402" s="95"/>
      <c r="H402" s="95"/>
      <c r="I402" s="277">
        <f>SUM(B402:D402)+SUM(F402:H402)</f>
        <v>0</v>
      </c>
      <c r="J402" s="10"/>
      <c r="K402" s="10"/>
      <c r="L402" s="9"/>
      <c r="M402" s="9"/>
    </row>
    <row r="403" spans="1:13" ht="15">
      <c r="A403" s="278" t="s">
        <v>231</v>
      </c>
      <c r="B403" s="95"/>
      <c r="C403" s="95"/>
      <c r="D403" s="95"/>
      <c r="E403" s="95"/>
      <c r="F403" s="95"/>
      <c r="G403" s="95"/>
      <c r="H403" s="95"/>
      <c r="I403" s="277">
        <f>SUM(B403:D403)+SUM(F403:H403)</f>
        <v>0</v>
      </c>
      <c r="J403" s="10"/>
      <c r="K403" s="10"/>
      <c r="L403" s="9"/>
      <c r="M403" s="9"/>
    </row>
    <row r="404" spans="1:13" ht="15">
      <c r="A404" s="275" t="s">
        <v>25</v>
      </c>
      <c r="B404" s="127">
        <f t="shared" ref="B404:I404" si="15">SUM(B405:B409)</f>
        <v>0</v>
      </c>
      <c r="C404" s="127">
        <f t="shared" si="15"/>
        <v>0</v>
      </c>
      <c r="D404" s="127">
        <f t="shared" si="15"/>
        <v>0</v>
      </c>
      <c r="E404" s="127">
        <f t="shared" si="15"/>
        <v>0</v>
      </c>
      <c r="F404" s="127">
        <f t="shared" si="15"/>
        <v>0</v>
      </c>
      <c r="G404" s="127">
        <f t="shared" si="15"/>
        <v>0</v>
      </c>
      <c r="H404" s="127">
        <f t="shared" si="15"/>
        <v>0</v>
      </c>
      <c r="I404" s="127">
        <f t="shared" si="15"/>
        <v>0</v>
      </c>
      <c r="J404" s="10"/>
      <c r="K404" s="10"/>
      <c r="L404" s="9"/>
      <c r="M404" s="9"/>
    </row>
    <row r="405" spans="1:13" ht="29.25" customHeight="1">
      <c r="A405" s="279" t="s">
        <v>232</v>
      </c>
      <c r="B405" s="95"/>
      <c r="C405" s="95"/>
      <c r="D405" s="95"/>
      <c r="E405" s="95"/>
      <c r="F405" s="95"/>
      <c r="G405" s="95"/>
      <c r="H405" s="95"/>
      <c r="I405" s="277">
        <f>SUM(B405:D405)+SUM(F405:H405)</f>
        <v>0</v>
      </c>
      <c r="J405" s="10"/>
      <c r="K405" s="10"/>
      <c r="L405" s="9"/>
      <c r="M405" s="9"/>
    </row>
    <row r="406" spans="1:13" ht="13.5" customHeight="1">
      <c r="A406" s="279" t="s">
        <v>233</v>
      </c>
      <c r="B406" s="95"/>
      <c r="C406" s="95"/>
      <c r="D406" s="95"/>
      <c r="E406" s="95"/>
      <c r="F406" s="95"/>
      <c r="G406" s="95"/>
      <c r="H406" s="95"/>
      <c r="I406" s="277">
        <f>SUM(B406:D406)+SUM(F406:H406)</f>
        <v>0</v>
      </c>
      <c r="J406" s="10"/>
      <c r="K406" s="10"/>
      <c r="L406" s="9"/>
      <c r="M406" s="9"/>
    </row>
    <row r="407" spans="1:13" ht="15">
      <c r="A407" s="279" t="s">
        <v>234</v>
      </c>
      <c r="B407" s="95"/>
      <c r="C407" s="95"/>
      <c r="D407" s="95"/>
      <c r="E407" s="95"/>
      <c r="F407" s="95"/>
      <c r="G407" s="95"/>
      <c r="H407" s="95"/>
      <c r="I407" s="277">
        <f>SUM(B407:D407)+SUM(F407:H407)</f>
        <v>0</v>
      </c>
      <c r="J407" s="10"/>
      <c r="K407" s="10"/>
      <c r="L407" s="9"/>
      <c r="M407" s="9"/>
    </row>
    <row r="408" spans="1:13" ht="15">
      <c r="A408" s="279" t="s">
        <v>235</v>
      </c>
      <c r="B408" s="95"/>
      <c r="C408" s="95"/>
      <c r="D408" s="95"/>
      <c r="E408" s="95"/>
      <c r="F408" s="95"/>
      <c r="G408" s="95"/>
      <c r="H408" s="95"/>
      <c r="I408" s="277">
        <f>SUM(B408:D408)+SUM(F408:H408)</f>
        <v>0</v>
      </c>
      <c r="J408" s="10"/>
      <c r="K408" s="10"/>
      <c r="L408" s="9"/>
      <c r="M408" s="9"/>
    </row>
    <row r="409" spans="1:13" ht="25.5" customHeight="1">
      <c r="A409" s="280" t="s">
        <v>236</v>
      </c>
      <c r="B409" s="95"/>
      <c r="C409" s="95"/>
      <c r="D409" s="95"/>
      <c r="E409" s="95"/>
      <c r="F409" s="95"/>
      <c r="G409" s="95"/>
      <c r="H409" s="95"/>
      <c r="I409" s="277">
        <f>SUM(B409:D409)+SUM(F409:H409)</f>
        <v>0</v>
      </c>
      <c r="J409" s="10"/>
      <c r="K409" s="10"/>
      <c r="L409" s="9"/>
      <c r="M409" s="9"/>
    </row>
    <row r="410" spans="1:13" ht="19.5" customHeight="1">
      <c r="A410" s="109" t="s">
        <v>50</v>
      </c>
      <c r="B410" s="281">
        <f t="shared" ref="B410:I410" si="16">B399+B400-B404</f>
        <v>0</v>
      </c>
      <c r="C410" s="281">
        <f t="shared" si="16"/>
        <v>0</v>
      </c>
      <c r="D410" s="281">
        <f t="shared" si="16"/>
        <v>0</v>
      </c>
      <c r="E410" s="281">
        <f t="shared" si="16"/>
        <v>0</v>
      </c>
      <c r="F410" s="281">
        <f t="shared" si="16"/>
        <v>0</v>
      </c>
      <c r="G410" s="281">
        <f t="shared" si="16"/>
        <v>0</v>
      </c>
      <c r="H410" s="281">
        <f t="shared" si="16"/>
        <v>0</v>
      </c>
      <c r="I410" s="281">
        <f t="shared" si="16"/>
        <v>0</v>
      </c>
      <c r="J410" s="10"/>
      <c r="K410" s="10"/>
      <c r="L410" s="9"/>
      <c r="M410" s="9"/>
    </row>
    <row r="412" spans="1:13" ht="18.75" customHeight="1">
      <c r="A412" s="406" t="s">
        <v>237</v>
      </c>
      <c r="B412" s="498"/>
      <c r="C412" s="498"/>
    </row>
    <row r="413" spans="1:13" ht="14.25">
      <c r="A413" s="142"/>
      <c r="B413" s="143"/>
      <c r="C413" s="143"/>
      <c r="E413" s="144"/>
      <c r="F413" s="144"/>
      <c r="G413" s="144"/>
      <c r="H413" s="144"/>
      <c r="I413" s="144"/>
    </row>
    <row r="414" spans="1:13" ht="31.5">
      <c r="A414" s="499" t="s">
        <v>100</v>
      </c>
      <c r="B414" s="499"/>
      <c r="C414" s="145" t="s">
        <v>49</v>
      </c>
      <c r="D414" s="146" t="s">
        <v>105</v>
      </c>
      <c r="E414" s="116"/>
      <c r="F414" s="116"/>
      <c r="G414" s="116"/>
      <c r="H414" s="116"/>
      <c r="I414" s="116"/>
    </row>
    <row r="415" spans="1:13" ht="15" customHeight="1">
      <c r="A415" s="500" t="s">
        <v>238</v>
      </c>
      <c r="B415" s="500"/>
      <c r="C415" s="90">
        <v>6945.02</v>
      </c>
      <c r="D415" s="90">
        <v>6596.62</v>
      </c>
      <c r="E415" s="147"/>
      <c r="F415" s="147"/>
      <c r="G415" s="147"/>
      <c r="H415" s="147"/>
      <c r="I415" s="147"/>
    </row>
    <row r="416" spans="1:13">
      <c r="A416" s="500" t="s">
        <v>239</v>
      </c>
      <c r="B416" s="500"/>
      <c r="C416" s="127"/>
      <c r="D416" s="127"/>
      <c r="E416" s="148"/>
      <c r="F416" s="148"/>
      <c r="G416" s="148"/>
      <c r="H416" s="148"/>
      <c r="I416" s="148"/>
    </row>
    <row r="417" spans="1:9" ht="15" customHeight="1">
      <c r="A417" s="500" t="s">
        <v>240</v>
      </c>
      <c r="B417" s="500"/>
      <c r="C417" s="127"/>
      <c r="D417" s="127"/>
      <c r="E417" s="149"/>
      <c r="F417" s="149"/>
      <c r="G417" s="149"/>
      <c r="H417" s="149"/>
      <c r="I417" s="149"/>
    </row>
    <row r="418" spans="1:9" ht="15" customHeight="1">
      <c r="A418" s="501" t="s">
        <v>241</v>
      </c>
      <c r="B418" s="501"/>
      <c r="C418" s="91">
        <f>C419+C422+C423+C424+C425</f>
        <v>45092.73</v>
      </c>
      <c r="D418" s="91">
        <f>D419+D422+D423+D424+D425</f>
        <v>50951.81</v>
      </c>
    </row>
    <row r="419" spans="1:9" ht="15" customHeight="1">
      <c r="A419" s="495" t="s">
        <v>242</v>
      </c>
      <c r="B419" s="495"/>
      <c r="C419" s="150">
        <v>0</v>
      </c>
      <c r="D419" s="150">
        <f>D420-D421</f>
        <v>0</v>
      </c>
    </row>
    <row r="420" spans="1:9">
      <c r="A420" s="496" t="s">
        <v>243</v>
      </c>
      <c r="B420" s="496"/>
      <c r="C420" s="141"/>
      <c r="D420" s="141"/>
    </row>
    <row r="421" spans="1:9" ht="25.5" customHeight="1">
      <c r="A421" s="496" t="s">
        <v>244</v>
      </c>
      <c r="B421" s="496"/>
      <c r="C421" s="141"/>
      <c r="D421" s="141"/>
    </row>
    <row r="422" spans="1:9" ht="15" customHeight="1">
      <c r="A422" s="497" t="s">
        <v>245</v>
      </c>
      <c r="B422" s="497"/>
      <c r="C422" s="90">
        <v>44900</v>
      </c>
      <c r="D422" s="90">
        <v>50235</v>
      </c>
    </row>
    <row r="423" spans="1:9">
      <c r="A423" s="497" t="s">
        <v>246</v>
      </c>
      <c r="B423" s="497"/>
      <c r="C423" s="90"/>
      <c r="D423" s="90">
        <v>0.11</v>
      </c>
    </row>
    <row r="424" spans="1:9">
      <c r="A424" s="497" t="s">
        <v>247</v>
      </c>
      <c r="B424" s="497"/>
      <c r="C424" s="90"/>
      <c r="D424" s="90"/>
    </row>
    <row r="425" spans="1:9">
      <c r="A425" s="497" t="s">
        <v>15</v>
      </c>
      <c r="B425" s="497"/>
      <c r="C425" s="90">
        <v>192.73</v>
      </c>
      <c r="D425" s="90">
        <v>716.7</v>
      </c>
    </row>
    <row r="426" spans="1:9" ht="24.75" customHeight="1">
      <c r="A426" s="500" t="s">
        <v>248</v>
      </c>
      <c r="B426" s="500"/>
      <c r="C426" s="127"/>
      <c r="D426" s="127"/>
    </row>
    <row r="427" spans="1:9" ht="15.75">
      <c r="A427" s="507" t="s">
        <v>96</v>
      </c>
      <c r="B427" s="507"/>
      <c r="C427" s="93">
        <f>SUM(C415+C416+C417+C418+C426)</f>
        <v>52037.75</v>
      </c>
      <c r="D427" s="93">
        <f>SUM(D415+D416+D417+D418+D426)</f>
        <v>57548.43</v>
      </c>
    </row>
    <row r="429" spans="1:9" ht="13.5" hidden="1" customHeight="1"/>
    <row r="430" spans="1:9" ht="18.75" hidden="1" customHeight="1">
      <c r="A430" s="502" t="s">
        <v>249</v>
      </c>
      <c r="B430" s="503"/>
      <c r="C430" s="503"/>
      <c r="D430" s="402"/>
      <c r="E430" s="402"/>
    </row>
    <row r="431" spans="1:9" ht="15" hidden="1" customHeight="1">
      <c r="A431" s="144"/>
      <c r="B431" s="144"/>
      <c r="C431" s="144"/>
      <c r="D431" s="144"/>
    </row>
    <row r="432" spans="1:9" ht="33.75" hidden="1" customHeight="1" thickBot="1">
      <c r="A432" s="51"/>
      <c r="B432" s="508" t="s">
        <v>252</v>
      </c>
      <c r="C432" s="508"/>
      <c r="D432" s="508"/>
      <c r="E432" s="508"/>
    </row>
    <row r="433" spans="1:5" ht="13.5" hidden="1" customHeight="1">
      <c r="A433" s="51" t="s">
        <v>256</v>
      </c>
      <c r="B433" s="51" t="s">
        <v>250</v>
      </c>
      <c r="C433" s="397" t="s">
        <v>251</v>
      </c>
      <c r="D433" s="397"/>
      <c r="E433" s="397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1"/>
      <c r="C435" s="152"/>
      <c r="D435" s="152"/>
      <c r="E435" s="152"/>
    </row>
    <row r="436" spans="1:5" ht="13.5" hidden="1" customHeight="1">
      <c r="A436" s="153" t="s">
        <v>85</v>
      </c>
      <c r="B436" s="154">
        <f>B435</f>
        <v>0</v>
      </c>
      <c r="C436" s="154">
        <f>C435</f>
        <v>0</v>
      </c>
      <c r="D436" s="154">
        <f>D435</f>
        <v>0</v>
      </c>
      <c r="E436" s="154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502" t="s">
        <v>258</v>
      </c>
      <c r="B439" s="503"/>
      <c r="C439" s="503"/>
      <c r="D439" s="504"/>
      <c r="E439" s="504"/>
    </row>
    <row r="440" spans="1:5" ht="15" hidden="1" customHeight="1">
      <c r="A440" s="98"/>
      <c r="B440" s="98"/>
      <c r="C440" s="98"/>
    </row>
    <row r="441" spans="1:5" ht="13.5" hidden="1" customHeight="1">
      <c r="A441" s="408" t="s">
        <v>259</v>
      </c>
      <c r="B441" s="408"/>
      <c r="C441" s="68" t="s">
        <v>592</v>
      </c>
    </row>
    <row r="442" spans="1:5" ht="13.5" hidden="1" customHeight="1">
      <c r="A442" s="505"/>
      <c r="B442" s="505"/>
      <c r="C442" s="155"/>
    </row>
    <row r="443" spans="1:5" ht="51" hidden="1" customHeight="1">
      <c r="A443" s="506" t="s">
        <v>260</v>
      </c>
      <c r="B443" s="506"/>
      <c r="C443" s="156"/>
    </row>
    <row r="444" spans="1:5" ht="13.5" hidden="1" customHeight="1">
      <c r="A444" s="511"/>
      <c r="B444" s="511"/>
      <c r="C444" s="155"/>
    </row>
    <row r="445" spans="1:5" ht="13.5" hidden="1" customHeight="1">
      <c r="A445" s="512" t="s">
        <v>136</v>
      </c>
      <c r="B445" s="512"/>
      <c r="C445" s="157">
        <f>C443</f>
        <v>0</v>
      </c>
    </row>
    <row r="446" spans="1:5" ht="13.5" hidden="1" customHeight="1"/>
    <row r="447" spans="1:5" ht="13.5" hidden="1" customHeight="1"/>
    <row r="448" spans="1:5" ht="18.75">
      <c r="A448" s="158" t="s">
        <v>261</v>
      </c>
      <c r="B448" s="144"/>
      <c r="C448" s="144"/>
      <c r="D448" s="144"/>
    </row>
    <row r="449" spans="1:4">
      <c r="A449" s="116"/>
      <c r="B449" s="116"/>
      <c r="C449" s="116"/>
      <c r="D449" s="116"/>
    </row>
    <row r="450" spans="1:4">
      <c r="A450" s="159" t="s">
        <v>262</v>
      </c>
      <c r="B450" s="159"/>
      <c r="C450" s="159"/>
      <c r="D450" s="159"/>
    </row>
    <row r="451" spans="1:4">
      <c r="A451" s="513" t="s">
        <v>49</v>
      </c>
      <c r="B451" s="513"/>
      <c r="C451" s="514" t="s">
        <v>263</v>
      </c>
      <c r="D451" s="514"/>
    </row>
    <row r="452" spans="1:4">
      <c r="A452" s="160"/>
      <c r="B452" s="160"/>
      <c r="C452" s="160"/>
      <c r="D452" s="160"/>
    </row>
    <row r="455" spans="1:4" ht="18.75" customHeight="1">
      <c r="A455" s="502" t="s">
        <v>264</v>
      </c>
      <c r="B455" s="502"/>
      <c r="C455" s="502"/>
      <c r="D455" s="407"/>
    </row>
    <row r="456" spans="1:4" ht="14.25" customHeight="1">
      <c r="A456" s="515" t="s">
        <v>265</v>
      </c>
      <c r="B456" s="515"/>
      <c r="C456" s="515"/>
    </row>
    <row r="457" spans="1:4">
      <c r="A457" s="161"/>
      <c r="B457" s="162"/>
      <c r="C457" s="162"/>
    </row>
    <row r="458" spans="1:4" ht="15.75">
      <c r="A458" s="516" t="s">
        <v>48</v>
      </c>
      <c r="B458" s="516"/>
      <c r="C458" s="68" t="s">
        <v>266</v>
      </c>
      <c r="D458" s="68" t="s">
        <v>267</v>
      </c>
    </row>
    <row r="459" spans="1:4" ht="27.75" customHeight="1">
      <c r="A459" s="509" t="s">
        <v>268</v>
      </c>
      <c r="B459" s="509"/>
      <c r="C459" s="163"/>
      <c r="D459" s="163"/>
    </row>
    <row r="460" spans="1:4" ht="13.5" customHeight="1">
      <c r="A460" s="509" t="s">
        <v>269</v>
      </c>
      <c r="B460" s="509"/>
      <c r="C460" s="163"/>
      <c r="D460" s="163"/>
    </row>
    <row r="461" spans="1:4">
      <c r="A461" s="509" t="s">
        <v>270</v>
      </c>
      <c r="B461" s="509"/>
      <c r="C461" s="163"/>
      <c r="D461" s="163"/>
    </row>
    <row r="462" spans="1:4">
      <c r="A462" s="510" t="s">
        <v>271</v>
      </c>
      <c r="B462" s="510"/>
      <c r="C462" s="163"/>
      <c r="D462" s="163"/>
    </row>
    <row r="463" spans="1:4" ht="13.5" customHeight="1">
      <c r="A463" s="510" t="s">
        <v>272</v>
      </c>
      <c r="B463" s="510"/>
      <c r="C463" s="163"/>
      <c r="D463" s="163"/>
    </row>
    <row r="471" spans="1:3" ht="18.75">
      <c r="A471" s="164" t="s">
        <v>273</v>
      </c>
      <c r="B471" s="165"/>
      <c r="C471" s="165"/>
    </row>
    <row r="472" spans="1:3">
      <c r="A472" s="166"/>
      <c r="B472" s="85"/>
      <c r="C472" s="85"/>
    </row>
    <row r="473" spans="1:3" ht="25.5">
      <c r="A473" s="167"/>
      <c r="B473" s="89" t="s">
        <v>274</v>
      </c>
      <c r="C473" s="89" t="s">
        <v>275</v>
      </c>
    </row>
    <row r="474" spans="1:3">
      <c r="A474" s="373" t="s">
        <v>277</v>
      </c>
      <c r="B474" s="169">
        <f>SUM(B476:B478)</f>
        <v>0</v>
      </c>
      <c r="C474" s="169">
        <f>SUM(C476:C478)</f>
        <v>0</v>
      </c>
    </row>
    <row r="475" spans="1:3">
      <c r="A475" s="373" t="s">
        <v>52</v>
      </c>
      <c r="B475" s="169"/>
      <c r="C475" s="169"/>
    </row>
    <row r="476" spans="1:3">
      <c r="A476" s="373"/>
      <c r="B476" s="169"/>
      <c r="C476" s="169"/>
    </row>
    <row r="477" spans="1:3">
      <c r="A477" s="373"/>
      <c r="B477" s="169"/>
      <c r="C477" s="169"/>
    </row>
    <row r="478" spans="1:3">
      <c r="A478" s="373"/>
      <c r="B478" s="169"/>
      <c r="C478" s="169"/>
    </row>
    <row r="479" spans="1:3">
      <c r="A479" s="373" t="s">
        <v>278</v>
      </c>
      <c r="B479" s="169">
        <f>SUM(B481:B484)</f>
        <v>0</v>
      </c>
      <c r="C479" s="169">
        <f>SUM(C481:C484)</f>
        <v>0</v>
      </c>
    </row>
    <row r="480" spans="1:3">
      <c r="A480" s="373" t="s">
        <v>52</v>
      </c>
      <c r="B480" s="169"/>
      <c r="C480" s="169"/>
    </row>
    <row r="481" spans="1:13">
      <c r="A481" s="373"/>
      <c r="B481" s="169"/>
      <c r="C481" s="169"/>
    </row>
    <row r="482" spans="1:13">
      <c r="A482" s="373"/>
      <c r="B482" s="169"/>
      <c r="C482" s="169"/>
    </row>
    <row r="483" spans="1:13" s="375" customFormat="1">
      <c r="A483" s="374"/>
      <c r="B483" s="169"/>
      <c r="C483" s="169"/>
      <c r="L483" s="11"/>
      <c r="M483" s="11"/>
    </row>
    <row r="484" spans="1:13">
      <c r="A484" s="373"/>
      <c r="B484" s="169"/>
      <c r="C484" s="169"/>
    </row>
    <row r="485" spans="1:13">
      <c r="A485" s="372" t="s">
        <v>279</v>
      </c>
      <c r="B485" s="79">
        <f>B486+B491</f>
        <v>0</v>
      </c>
      <c r="C485" s="79">
        <f>C486+C491</f>
        <v>48848.58</v>
      </c>
    </row>
    <row r="486" spans="1:13">
      <c r="A486" s="373" t="s">
        <v>277</v>
      </c>
      <c r="B486" s="169">
        <f>SUM(B488:B490)</f>
        <v>0</v>
      </c>
      <c r="C486" s="169">
        <f>SUM(C488:C490)</f>
        <v>0</v>
      </c>
    </row>
    <row r="487" spans="1:13">
      <c r="A487" s="373" t="s">
        <v>52</v>
      </c>
      <c r="B487" s="169"/>
      <c r="C487" s="169"/>
    </row>
    <row r="488" spans="1:13">
      <c r="A488" s="373"/>
      <c r="B488" s="169"/>
      <c r="C488" s="169"/>
    </row>
    <row r="489" spans="1:13">
      <c r="A489" s="373"/>
      <c r="B489" s="169"/>
      <c r="C489" s="169"/>
    </row>
    <row r="490" spans="1:13">
      <c r="A490" s="373"/>
      <c r="B490" s="169"/>
      <c r="C490" s="169"/>
    </row>
    <row r="491" spans="1:13">
      <c r="A491" s="168" t="s">
        <v>278</v>
      </c>
      <c r="B491" s="169">
        <f>SUM(B493:B495)</f>
        <v>0</v>
      </c>
      <c r="C491" s="169">
        <f>SUM(C493:C495)</f>
        <v>48848.58</v>
      </c>
    </row>
    <row r="492" spans="1:13">
      <c r="A492" s="168" t="s">
        <v>52</v>
      </c>
      <c r="B492" s="169"/>
      <c r="C492" s="169"/>
    </row>
    <row r="493" spans="1:13">
      <c r="A493" s="374" t="s">
        <v>611</v>
      </c>
      <c r="B493" s="169"/>
      <c r="C493" s="169">
        <v>15997.16</v>
      </c>
    </row>
    <row r="494" spans="1:13">
      <c r="A494" s="374" t="s">
        <v>612</v>
      </c>
      <c r="B494" s="169"/>
      <c r="C494" s="169">
        <v>32851.42</v>
      </c>
    </row>
    <row r="495" spans="1:13" ht="15">
      <c r="A495" s="170"/>
      <c r="B495" s="170"/>
      <c r="C495" s="170"/>
    </row>
    <row r="496" spans="1:13" ht="14.25">
      <c r="A496" s="165"/>
      <c r="B496" s="165"/>
      <c r="C496" s="165"/>
    </row>
    <row r="497" spans="1:9" ht="14.25">
      <c r="A497" s="165"/>
      <c r="B497" s="165"/>
      <c r="C497" s="165"/>
    </row>
    <row r="498" spans="1:9" ht="43.5" customHeight="1">
      <c r="A498" s="406" t="s">
        <v>280</v>
      </c>
      <c r="B498" s="406"/>
      <c r="C498" s="406"/>
      <c r="D498" s="406"/>
      <c r="E498" s="407"/>
      <c r="F498" s="407"/>
      <c r="G498" s="407"/>
      <c r="H498" s="407"/>
      <c r="I498" s="407"/>
    </row>
    <row r="499" spans="1:9" ht="15">
      <c r="A499" s="171"/>
      <c r="B499" s="171"/>
      <c r="C499" s="171"/>
      <c r="D499" s="171"/>
      <c r="E499" s="16"/>
      <c r="F499" s="16"/>
      <c r="G499" s="16"/>
      <c r="H499" s="16"/>
      <c r="I499" s="16"/>
    </row>
    <row r="500" spans="1:9" ht="55.5" customHeight="1">
      <c r="A500" s="455" t="s">
        <v>281</v>
      </c>
      <c r="B500" s="521"/>
      <c r="C500" s="439"/>
      <c r="D500" s="439"/>
    </row>
    <row r="501" spans="1:9" ht="24.75" customHeight="1">
      <c r="A501" s="522" t="s">
        <v>49</v>
      </c>
      <c r="B501" s="522"/>
      <c r="C501" s="522" t="s">
        <v>50</v>
      </c>
      <c r="D501" s="522"/>
    </row>
    <row r="502" spans="1:9" ht="20.25" customHeight="1">
      <c r="A502" s="523"/>
      <c r="B502" s="523"/>
      <c r="C502" s="523"/>
      <c r="D502" s="523"/>
    </row>
    <row r="503" spans="1:9" ht="14.25">
      <c r="A503" s="165"/>
      <c r="B503" s="165"/>
      <c r="C503" s="165"/>
    </row>
    <row r="504" spans="1:9" ht="14.25">
      <c r="A504" s="165"/>
      <c r="B504" s="165"/>
      <c r="C504" s="165"/>
    </row>
    <row r="505" spans="1:9" ht="14.25">
      <c r="A505" s="165"/>
      <c r="B505" s="165"/>
      <c r="C505" s="165"/>
    </row>
    <row r="506" spans="1:9" ht="14.25">
      <c r="A506" s="165"/>
      <c r="B506" s="165"/>
      <c r="C506" s="165"/>
    </row>
    <row r="507" spans="1:9" ht="14.25">
      <c r="A507" s="165"/>
      <c r="B507" s="165"/>
      <c r="C507" s="165"/>
    </row>
    <row r="508" spans="1:9" ht="14.25">
      <c r="A508" s="165"/>
      <c r="B508" s="165"/>
      <c r="C508" s="165"/>
    </row>
    <row r="509" spans="1:9" ht="14.25">
      <c r="A509" s="165"/>
      <c r="B509" s="165"/>
      <c r="C509" s="165"/>
    </row>
    <row r="510" spans="1:9" ht="14.25">
      <c r="A510" s="165"/>
      <c r="B510" s="165"/>
      <c r="C510" s="165"/>
    </row>
    <row r="511" spans="1:9" ht="14.25">
      <c r="A511" s="165"/>
      <c r="B511" s="165"/>
      <c r="C511" s="165"/>
    </row>
    <row r="512" spans="1:9" ht="18.75">
      <c r="A512" s="164" t="s">
        <v>282</v>
      </c>
      <c r="B512" s="164"/>
      <c r="C512" s="164"/>
    </row>
    <row r="513" spans="1:7" ht="18.75">
      <c r="A513" s="444" t="s">
        <v>283</v>
      </c>
      <c r="B513" s="444"/>
      <c r="C513" s="444"/>
    </row>
    <row r="514" spans="1:7" ht="14.25">
      <c r="A514" s="165"/>
      <c r="B514" s="165"/>
      <c r="C514" s="165"/>
    </row>
    <row r="515" spans="1:7" ht="24">
      <c r="A515" s="517" t="s">
        <v>284</v>
      </c>
      <c r="B515" s="517"/>
      <c r="C515" s="517"/>
      <c r="D515" s="517"/>
      <c r="E515" s="172" t="s">
        <v>274</v>
      </c>
      <c r="F515" s="172" t="s">
        <v>275</v>
      </c>
      <c r="G515" s="173"/>
    </row>
    <row r="516" spans="1:7" ht="14.25" customHeight="1">
      <c r="A516" s="518" t="s">
        <v>285</v>
      </c>
      <c r="B516" s="518"/>
      <c r="C516" s="518"/>
      <c r="D516" s="518"/>
      <c r="E516" s="174">
        <f>SUM(E517:E524)</f>
        <v>374095.99</v>
      </c>
      <c r="F516" s="174">
        <f>SUM(F517:F524)</f>
        <v>168810.96000000002</v>
      </c>
      <c r="G516" s="175"/>
    </row>
    <row r="517" spans="1:7">
      <c r="A517" s="519" t="s">
        <v>286</v>
      </c>
      <c r="B517" s="519"/>
      <c r="C517" s="519"/>
      <c r="D517" s="519"/>
      <c r="E517" s="176"/>
      <c r="F517" s="176"/>
      <c r="G517" s="75"/>
    </row>
    <row r="518" spans="1:7">
      <c r="A518" s="519" t="s">
        <v>287</v>
      </c>
      <c r="B518" s="519"/>
      <c r="C518" s="519"/>
      <c r="D518" s="519"/>
      <c r="E518" s="176"/>
      <c r="F518" s="176"/>
      <c r="G518" s="75"/>
    </row>
    <row r="519" spans="1:7">
      <c r="A519" s="519" t="s">
        <v>288</v>
      </c>
      <c r="B519" s="519"/>
      <c r="C519" s="519"/>
      <c r="D519" s="519"/>
      <c r="E519" s="176"/>
      <c r="F519" s="176"/>
      <c r="G519" s="75"/>
    </row>
    <row r="520" spans="1:7">
      <c r="A520" s="520" t="s">
        <v>289</v>
      </c>
      <c r="B520" s="520"/>
      <c r="C520" s="520"/>
      <c r="D520" s="520"/>
      <c r="E520" s="176">
        <f>303625.69+333+10690.5</f>
        <v>314649.19</v>
      </c>
      <c r="F520" s="176">
        <f>148923.7+229.5+9750+2362.2+4450</f>
        <v>165715.40000000002</v>
      </c>
      <c r="G520" s="75"/>
    </row>
    <row r="521" spans="1:7">
      <c r="A521" s="519" t="s">
        <v>290</v>
      </c>
      <c r="B521" s="519"/>
      <c r="C521" s="519"/>
      <c r="D521" s="519"/>
      <c r="E521" s="176">
        <f>3567.8+55879</f>
        <v>59446.8</v>
      </c>
      <c r="F521" s="176">
        <f>1930.3+1165.26</f>
        <v>3095.56</v>
      </c>
      <c r="G521" s="75"/>
    </row>
    <row r="522" spans="1:7" ht="13.5" customHeight="1">
      <c r="A522" s="527" t="s">
        <v>291</v>
      </c>
      <c r="B522" s="527"/>
      <c r="C522" s="527"/>
      <c r="D522" s="527"/>
      <c r="E522" s="176"/>
      <c r="F522" s="176"/>
      <c r="G522" s="75"/>
    </row>
    <row r="523" spans="1:7" ht="13.5" customHeight="1">
      <c r="A523" s="527" t="s">
        <v>292</v>
      </c>
      <c r="B523" s="527"/>
      <c r="C523" s="527"/>
      <c r="D523" s="527"/>
      <c r="E523" s="176"/>
      <c r="F523" s="176"/>
      <c r="G523" s="75"/>
    </row>
    <row r="524" spans="1:7" ht="13.5" customHeight="1">
      <c r="A524" s="527" t="s">
        <v>293</v>
      </c>
      <c r="B524" s="527"/>
      <c r="C524" s="527"/>
      <c r="D524" s="527"/>
      <c r="E524" s="176"/>
      <c r="F524" s="176"/>
      <c r="G524" s="75"/>
    </row>
    <row r="525" spans="1:7" ht="13.5" customHeight="1">
      <c r="A525" s="518" t="s">
        <v>294</v>
      </c>
      <c r="B525" s="518"/>
      <c r="C525" s="518"/>
      <c r="D525" s="518"/>
      <c r="E525" s="177"/>
      <c r="F525" s="177"/>
      <c r="G525" s="178"/>
    </row>
    <row r="526" spans="1:7" ht="13.5" customHeight="1">
      <c r="A526" s="524" t="s">
        <v>295</v>
      </c>
      <c r="B526" s="524"/>
      <c r="C526" s="524"/>
      <c r="D526" s="524"/>
      <c r="E526" s="177"/>
      <c r="F526" s="177"/>
      <c r="G526" s="178"/>
    </row>
    <row r="527" spans="1:7" ht="13.5" customHeight="1">
      <c r="A527" s="524" t="s">
        <v>296</v>
      </c>
      <c r="B527" s="524"/>
      <c r="C527" s="524"/>
      <c r="D527" s="524"/>
      <c r="E527" s="177"/>
      <c r="F527" s="177"/>
      <c r="G527" s="178"/>
    </row>
    <row r="528" spans="1:7" ht="13.5" customHeight="1">
      <c r="A528" s="525" t="s">
        <v>297</v>
      </c>
      <c r="B528" s="525"/>
      <c r="C528" s="525"/>
      <c r="D528" s="525"/>
      <c r="E528" s="177"/>
      <c r="F528" s="177"/>
      <c r="G528" s="178"/>
    </row>
    <row r="529" spans="1:7" ht="13.5" customHeight="1">
      <c r="A529" s="525" t="s">
        <v>298</v>
      </c>
      <c r="B529" s="525"/>
      <c r="C529" s="525"/>
      <c r="D529" s="525"/>
      <c r="E529" s="174">
        <f>E530+E538+E541+E544</f>
        <v>0</v>
      </c>
      <c r="F529" s="174">
        <f>SUM(F530+F538+F541+F544)</f>
        <v>15120</v>
      </c>
      <c r="G529" s="175"/>
    </row>
    <row r="530" spans="1:7">
      <c r="A530" s="519" t="s">
        <v>299</v>
      </c>
      <c r="B530" s="519"/>
      <c r="C530" s="519"/>
      <c r="D530" s="519"/>
      <c r="E530" s="179">
        <f>SUM(E531:E537)</f>
        <v>0</v>
      </c>
      <c r="F530" s="179">
        <f>SUM(F531:F537)</f>
        <v>0</v>
      </c>
      <c r="G530" s="180"/>
    </row>
    <row r="531" spans="1:7">
      <c r="A531" s="526" t="s">
        <v>300</v>
      </c>
      <c r="B531" s="526"/>
      <c r="C531" s="526"/>
      <c r="D531" s="526"/>
      <c r="E531" s="181"/>
      <c r="F531" s="181"/>
      <c r="G531" s="182"/>
    </row>
    <row r="532" spans="1:7">
      <c r="A532" s="526" t="s">
        <v>301</v>
      </c>
      <c r="B532" s="526"/>
      <c r="C532" s="526"/>
      <c r="D532" s="526"/>
      <c r="E532" s="181"/>
      <c r="F532" s="181"/>
      <c r="G532" s="182"/>
    </row>
    <row r="533" spans="1:7">
      <c r="A533" s="526" t="s">
        <v>302</v>
      </c>
      <c r="B533" s="526"/>
      <c r="C533" s="526"/>
      <c r="D533" s="526"/>
      <c r="E533" s="181"/>
      <c r="F533" s="181"/>
      <c r="G533" s="182"/>
    </row>
    <row r="534" spans="1:7">
      <c r="A534" s="526" t="s">
        <v>303</v>
      </c>
      <c r="B534" s="526"/>
      <c r="C534" s="526"/>
      <c r="D534" s="526"/>
      <c r="E534" s="181"/>
      <c r="F534" s="181"/>
      <c r="G534" s="182"/>
    </row>
    <row r="535" spans="1:7">
      <c r="A535" s="526" t="s">
        <v>304</v>
      </c>
      <c r="B535" s="526"/>
      <c r="C535" s="526"/>
      <c r="D535" s="526"/>
      <c r="E535" s="181"/>
      <c r="F535" s="181"/>
      <c r="G535" s="182"/>
    </row>
    <row r="536" spans="1:7">
      <c r="A536" s="526" t="s">
        <v>305</v>
      </c>
      <c r="B536" s="526"/>
      <c r="C536" s="526"/>
      <c r="D536" s="526"/>
      <c r="E536" s="181"/>
      <c r="F536" s="181"/>
      <c r="G536" s="182"/>
    </row>
    <row r="537" spans="1:7">
      <c r="A537" s="526" t="s">
        <v>306</v>
      </c>
      <c r="B537" s="526"/>
      <c r="C537" s="526"/>
      <c r="D537" s="526"/>
      <c r="E537" s="181"/>
      <c r="F537" s="181"/>
      <c r="G537" s="182"/>
    </row>
    <row r="538" spans="1:7" ht="13.5" customHeight="1">
      <c r="A538" s="527" t="s">
        <v>307</v>
      </c>
      <c r="B538" s="527"/>
      <c r="C538" s="527"/>
      <c r="D538" s="527"/>
      <c r="E538" s="179">
        <f>SUM(E539:E540)</f>
        <v>0</v>
      </c>
      <c r="F538" s="179">
        <f>SUM(F539:F540)</f>
        <v>0</v>
      </c>
      <c r="G538" s="180"/>
    </row>
    <row r="539" spans="1:7">
      <c r="A539" s="526" t="s">
        <v>308</v>
      </c>
      <c r="B539" s="526"/>
      <c r="C539" s="526"/>
      <c r="D539" s="526"/>
      <c r="E539" s="181"/>
      <c r="F539" s="181"/>
      <c r="G539" s="182"/>
    </row>
    <row r="540" spans="1:7">
      <c r="A540" s="526" t="s">
        <v>309</v>
      </c>
      <c r="B540" s="526"/>
      <c r="C540" s="526"/>
      <c r="D540" s="526"/>
      <c r="E540" s="181"/>
      <c r="F540" s="181"/>
      <c r="G540" s="182"/>
    </row>
    <row r="541" spans="1:7">
      <c r="A541" s="519" t="s">
        <v>310</v>
      </c>
      <c r="B541" s="519"/>
      <c r="C541" s="519"/>
      <c r="D541" s="519"/>
      <c r="E541" s="179">
        <f>SUM(E542:E543)</f>
        <v>0</v>
      </c>
      <c r="F541" s="179">
        <f>SUM(F542:F543)</f>
        <v>0</v>
      </c>
      <c r="G541" s="180"/>
    </row>
    <row r="542" spans="1:7">
      <c r="A542" s="526" t="s">
        <v>311</v>
      </c>
      <c r="B542" s="526"/>
      <c r="C542" s="526"/>
      <c r="D542" s="526"/>
      <c r="E542" s="181"/>
      <c r="F542" s="181"/>
      <c r="G542" s="182"/>
    </row>
    <row r="543" spans="1:7">
      <c r="A543" s="526" t="s">
        <v>312</v>
      </c>
      <c r="B543" s="526"/>
      <c r="C543" s="526"/>
      <c r="D543" s="526"/>
      <c r="E543" s="181"/>
      <c r="F543" s="181"/>
      <c r="G543" s="182"/>
    </row>
    <row r="544" spans="1:7">
      <c r="A544" s="519" t="s">
        <v>313</v>
      </c>
      <c r="B544" s="519"/>
      <c r="C544" s="519"/>
      <c r="D544" s="519"/>
      <c r="E544" s="179">
        <f>SUM(E545:E558)</f>
        <v>0</v>
      </c>
      <c r="F544" s="179">
        <f>SUM(F545:F558)</f>
        <v>15120</v>
      </c>
      <c r="G544" s="180"/>
    </row>
    <row r="545" spans="1:7">
      <c r="A545" s="526" t="s">
        <v>314</v>
      </c>
      <c r="B545" s="526"/>
      <c r="C545" s="526"/>
      <c r="D545" s="526"/>
      <c r="E545" s="176"/>
      <c r="F545" s="176"/>
      <c r="G545" s="75"/>
    </row>
    <row r="546" spans="1:7">
      <c r="A546" s="526" t="s">
        <v>315</v>
      </c>
      <c r="B546" s="526"/>
      <c r="C546" s="526"/>
      <c r="D546" s="526"/>
      <c r="E546" s="176"/>
      <c r="F546" s="176"/>
      <c r="G546" s="75"/>
    </row>
    <row r="547" spans="1:7">
      <c r="A547" s="526" t="s">
        <v>316</v>
      </c>
      <c r="B547" s="526"/>
      <c r="C547" s="526"/>
      <c r="D547" s="526"/>
      <c r="E547" s="183"/>
      <c r="F547" s="183">
        <v>15120</v>
      </c>
      <c r="G547" s="75"/>
    </row>
    <row r="548" spans="1:7">
      <c r="A548" s="526" t="s">
        <v>317</v>
      </c>
      <c r="B548" s="526"/>
      <c r="C548" s="526"/>
      <c r="D548" s="526"/>
      <c r="E548" s="176"/>
      <c r="F548" s="176"/>
      <c r="G548" s="75"/>
    </row>
    <row r="549" spans="1:7">
      <c r="A549" s="526" t="s">
        <v>318</v>
      </c>
      <c r="B549" s="526"/>
      <c r="C549" s="526"/>
      <c r="D549" s="526"/>
      <c r="E549" s="176"/>
      <c r="F549" s="176"/>
      <c r="G549" s="75"/>
    </row>
    <row r="550" spans="1:7">
      <c r="A550" s="526" t="s">
        <v>319</v>
      </c>
      <c r="B550" s="526"/>
      <c r="C550" s="526"/>
      <c r="D550" s="526"/>
      <c r="E550" s="176"/>
      <c r="F550" s="176"/>
      <c r="G550" s="75"/>
    </row>
    <row r="551" spans="1:7">
      <c r="A551" s="526" t="s">
        <v>320</v>
      </c>
      <c r="B551" s="526"/>
      <c r="C551" s="526"/>
      <c r="D551" s="526"/>
      <c r="E551" s="176"/>
      <c r="F551" s="176"/>
      <c r="G551" s="75"/>
    </row>
    <row r="552" spans="1:7">
      <c r="A552" s="526" t="s">
        <v>321</v>
      </c>
      <c r="B552" s="526"/>
      <c r="C552" s="526"/>
      <c r="D552" s="526"/>
      <c r="E552" s="176"/>
      <c r="F552" s="176"/>
      <c r="G552" s="75"/>
    </row>
    <row r="553" spans="1:7">
      <c r="A553" s="526" t="s">
        <v>322</v>
      </c>
      <c r="B553" s="526"/>
      <c r="C553" s="526"/>
      <c r="D553" s="526"/>
      <c r="E553" s="176"/>
      <c r="F553" s="176"/>
      <c r="G553" s="75"/>
    </row>
    <row r="554" spans="1:7" ht="13.5" customHeight="1">
      <c r="A554" s="528" t="s">
        <v>323</v>
      </c>
      <c r="B554" s="528"/>
      <c r="C554" s="528"/>
      <c r="D554" s="528"/>
      <c r="E554" s="176"/>
      <c r="F554" s="176"/>
      <c r="G554" s="75"/>
    </row>
    <row r="555" spans="1:7" ht="13.5" customHeight="1">
      <c r="A555" s="528" t="s">
        <v>324</v>
      </c>
      <c r="B555" s="528"/>
      <c r="C555" s="528"/>
      <c r="D555" s="528"/>
      <c r="E555" s="176"/>
      <c r="F555" s="176"/>
      <c r="G555" s="75"/>
    </row>
    <row r="556" spans="1:7" ht="13.5" customHeight="1">
      <c r="A556" s="528" t="s">
        <v>325</v>
      </c>
      <c r="B556" s="528"/>
      <c r="C556" s="528"/>
      <c r="D556" s="528"/>
      <c r="E556" s="176"/>
      <c r="F556" s="176"/>
      <c r="G556" s="75"/>
    </row>
    <row r="557" spans="1:7">
      <c r="A557" s="528" t="s">
        <v>326</v>
      </c>
      <c r="B557" s="528"/>
      <c r="C557" s="528"/>
      <c r="D557" s="528"/>
      <c r="E557" s="176"/>
      <c r="F557" s="176"/>
      <c r="G557" s="75"/>
    </row>
    <row r="558" spans="1:7" ht="13.5" customHeight="1">
      <c r="A558" s="528" t="s">
        <v>327</v>
      </c>
      <c r="B558" s="528"/>
      <c r="C558" s="528"/>
      <c r="D558" s="528"/>
      <c r="E558" s="176"/>
      <c r="F558" s="176"/>
      <c r="G558" s="75"/>
    </row>
    <row r="559" spans="1:7">
      <c r="A559" s="530" t="s">
        <v>328</v>
      </c>
      <c r="B559" s="530"/>
      <c r="C559" s="530"/>
      <c r="D559" s="530"/>
      <c r="E559" s="184">
        <f>SUM(E516+E525+E526+E527+E528+E529)</f>
        <v>374095.99</v>
      </c>
      <c r="F559" s="184">
        <f>SUM(F516+F525+F526+F527+F528+F529)</f>
        <v>183930.96000000002</v>
      </c>
      <c r="G559" s="175"/>
    </row>
    <row r="561" spans="1:4" ht="18.75" customHeight="1">
      <c r="A561" s="377" t="s">
        <v>329</v>
      </c>
      <c r="B561" s="402"/>
      <c r="C561" s="402"/>
      <c r="D561" s="402"/>
    </row>
    <row r="562" spans="1:4" ht="15">
      <c r="A562" s="165"/>
      <c r="B562" s="165"/>
      <c r="C562" s="98"/>
    </row>
    <row r="563" spans="1:4" ht="15.75" customHeight="1">
      <c r="A563" s="531" t="s">
        <v>330</v>
      </c>
      <c r="B563" s="531"/>
      <c r="C563" s="499" t="s">
        <v>274</v>
      </c>
      <c r="D563" s="499" t="s">
        <v>275</v>
      </c>
    </row>
    <row r="564" spans="1:4" ht="15" customHeight="1">
      <c r="A564" s="532"/>
      <c r="B564" s="532"/>
      <c r="C564" s="499"/>
      <c r="D564" s="388"/>
    </row>
    <row r="565" spans="1:4">
      <c r="A565" s="474" t="s">
        <v>331</v>
      </c>
      <c r="B565" s="474"/>
      <c r="C565" s="169">
        <f>22217.19+5613.72+65867.28+7190.24+3916.99</f>
        <v>104805.42000000001</v>
      </c>
      <c r="D565" s="169">
        <v>108960.91</v>
      </c>
    </row>
    <row r="566" spans="1:4">
      <c r="A566" s="474" t="s">
        <v>332</v>
      </c>
      <c r="B566" s="474"/>
      <c r="C566" s="169"/>
      <c r="D566" s="169"/>
    </row>
    <row r="567" spans="1:4">
      <c r="A567" s="473" t="s">
        <v>333</v>
      </c>
      <c r="B567" s="473"/>
      <c r="C567" s="169">
        <f>5104.5+1752.15+1685.5+701.1+18389.64+56.29+85.37+9324.53+34349.91+184.5+55879+3988+11260+58584.99+28000+936+64</f>
        <v>230345.47999999998</v>
      </c>
      <c r="D567" s="169">
        <v>122784.44</v>
      </c>
    </row>
    <row r="568" spans="1:4" ht="30" customHeight="1">
      <c r="A568" s="529" t="s">
        <v>334</v>
      </c>
      <c r="B568" s="529"/>
      <c r="C568" s="169"/>
      <c r="D568" s="169"/>
    </row>
    <row r="569" spans="1:4" ht="41.25" customHeight="1">
      <c r="A569" s="477" t="s">
        <v>335</v>
      </c>
      <c r="B569" s="477"/>
      <c r="C569" s="169"/>
      <c r="D569" s="169"/>
    </row>
    <row r="570" spans="1:4" ht="28.5" customHeight="1">
      <c r="A570" s="477" t="s">
        <v>336</v>
      </c>
      <c r="B570" s="477"/>
      <c r="C570" s="305">
        <f>9018.7+321.84</f>
        <v>9340.5400000000009</v>
      </c>
      <c r="D570" s="305">
        <v>8119.22</v>
      </c>
    </row>
    <row r="571" spans="1:4" ht="15.75" customHeight="1">
      <c r="A571" s="477" t="s">
        <v>337</v>
      </c>
      <c r="B571" s="477"/>
      <c r="C571" s="169"/>
      <c r="D571" s="169"/>
    </row>
    <row r="572" spans="1:4" ht="24.75" customHeight="1">
      <c r="A572" s="495" t="s">
        <v>338</v>
      </c>
      <c r="B572" s="495"/>
      <c r="C572" s="169"/>
      <c r="D572" s="169"/>
    </row>
    <row r="573" spans="1:4" ht="29.25" customHeight="1">
      <c r="A573" s="529" t="s">
        <v>339</v>
      </c>
      <c r="B573" s="529"/>
      <c r="C573" s="169"/>
      <c r="D573" s="169"/>
    </row>
    <row r="574" spans="1:4">
      <c r="A574" s="473" t="s">
        <v>15</v>
      </c>
      <c r="B574" s="473"/>
      <c r="C574" s="169"/>
      <c r="D574" s="169"/>
    </row>
    <row r="575" spans="1:4" ht="15.75">
      <c r="A575" s="536" t="s">
        <v>85</v>
      </c>
      <c r="B575" s="536"/>
      <c r="C575" s="185">
        <f>SUM(C565:C574)</f>
        <v>344491.44</v>
      </c>
      <c r="D575" s="185">
        <f>SUM(D565:D574)</f>
        <v>239864.57</v>
      </c>
    </row>
    <row r="576" spans="1:4" ht="19.5" customHeight="1"/>
    <row r="578" spans="1:6" ht="18.75">
      <c r="A578" s="444" t="s">
        <v>340</v>
      </c>
      <c r="B578" s="444"/>
      <c r="C578" s="444"/>
    </row>
    <row r="579" spans="1:6" ht="14.25">
      <c r="A579" s="165"/>
      <c r="B579" s="165"/>
      <c r="C579" s="165"/>
    </row>
    <row r="580" spans="1:6" ht="25.5">
      <c r="A580" s="533" t="s">
        <v>341</v>
      </c>
      <c r="B580" s="533"/>
      <c r="C580" s="533"/>
      <c r="D580" s="533"/>
      <c r="E580" s="89" t="s">
        <v>274</v>
      </c>
      <c r="F580" s="89" t="s">
        <v>275</v>
      </c>
    </row>
    <row r="581" spans="1:6" ht="13.5" customHeight="1">
      <c r="A581" s="438" t="s">
        <v>342</v>
      </c>
      <c r="B581" s="438"/>
      <c r="C581" s="438"/>
      <c r="D581" s="438"/>
      <c r="E581" s="169">
        <f>E582+E583+E584</f>
        <v>0</v>
      </c>
      <c r="F581" s="169">
        <f>F582+F583+F584</f>
        <v>0</v>
      </c>
    </row>
    <row r="582" spans="1:6" ht="13.5" customHeight="1">
      <c r="A582" s="534" t="s">
        <v>343</v>
      </c>
      <c r="B582" s="534"/>
      <c r="C582" s="534"/>
      <c r="D582" s="534"/>
      <c r="E582" s="135"/>
      <c r="F582" s="135"/>
    </row>
    <row r="583" spans="1:6" ht="13.5" customHeight="1">
      <c r="A583" s="534" t="s">
        <v>344</v>
      </c>
      <c r="B583" s="534"/>
      <c r="C583" s="534"/>
      <c r="D583" s="534"/>
      <c r="E583" s="135"/>
      <c r="F583" s="135"/>
    </row>
    <row r="584" spans="1:6" ht="13.5" customHeight="1">
      <c r="A584" s="534" t="s">
        <v>345</v>
      </c>
      <c r="B584" s="534"/>
      <c r="C584" s="534"/>
      <c r="D584" s="534"/>
      <c r="E584" s="135"/>
      <c r="F584" s="135"/>
    </row>
    <row r="585" spans="1:6">
      <c r="A585" s="535" t="s">
        <v>346</v>
      </c>
      <c r="B585" s="535"/>
      <c r="C585" s="535"/>
      <c r="D585" s="535"/>
      <c r="E585" s="169">
        <v>0</v>
      </c>
      <c r="F585" s="169">
        <v>0</v>
      </c>
    </row>
    <row r="586" spans="1:6">
      <c r="A586" s="535" t="s">
        <v>347</v>
      </c>
      <c r="B586" s="535"/>
      <c r="C586" s="535"/>
      <c r="D586" s="535"/>
      <c r="E586" s="80">
        <f>SUM(E587:E596)</f>
        <v>150535.62</v>
      </c>
      <c r="F586" s="80">
        <f>SUM(F587:F596)</f>
        <v>115457.33</v>
      </c>
    </row>
    <row r="587" spans="1:6">
      <c r="A587" s="537" t="s">
        <v>348</v>
      </c>
      <c r="B587" s="537"/>
      <c r="C587" s="537"/>
      <c r="D587" s="537"/>
      <c r="E587" s="186">
        <v>141552.5</v>
      </c>
      <c r="F587" s="186">
        <v>103299.25</v>
      </c>
    </row>
    <row r="588" spans="1:6">
      <c r="A588" s="537" t="s">
        <v>349</v>
      </c>
      <c r="B588" s="537"/>
      <c r="C588" s="537"/>
      <c r="D588" s="537"/>
      <c r="E588" s="186"/>
      <c r="F588" s="186"/>
    </row>
    <row r="589" spans="1:6">
      <c r="A589" s="537" t="s">
        <v>350</v>
      </c>
      <c r="B589" s="537"/>
      <c r="C589" s="537"/>
      <c r="D589" s="537"/>
      <c r="E589" s="135"/>
      <c r="F589" s="135"/>
    </row>
    <row r="590" spans="1:6">
      <c r="A590" s="537" t="s">
        <v>351</v>
      </c>
      <c r="B590" s="537"/>
      <c r="C590" s="537"/>
      <c r="D590" s="537"/>
      <c r="E590" s="135"/>
      <c r="F590" s="135"/>
    </row>
    <row r="591" spans="1:6">
      <c r="A591" s="537" t="s">
        <v>352</v>
      </c>
      <c r="B591" s="537"/>
      <c r="C591" s="537"/>
      <c r="D591" s="537"/>
      <c r="E591" s="135">
        <v>8610</v>
      </c>
      <c r="F591" s="135">
        <f>1350+9890</f>
        <v>11240</v>
      </c>
    </row>
    <row r="592" spans="1:6" ht="19.5" customHeight="1">
      <c r="A592" s="537" t="s">
        <v>353</v>
      </c>
      <c r="B592" s="537"/>
      <c r="C592" s="537"/>
      <c r="D592" s="537"/>
      <c r="E592" s="135"/>
      <c r="F592" s="135"/>
    </row>
    <row r="593" spans="1:13">
      <c r="A593" s="537" t="s">
        <v>354</v>
      </c>
      <c r="B593" s="537"/>
      <c r="C593" s="537"/>
      <c r="D593" s="537"/>
      <c r="E593" s="135"/>
      <c r="F593" s="135"/>
    </row>
    <row r="594" spans="1:13" ht="28.5" customHeight="1">
      <c r="A594" s="534" t="s">
        <v>355</v>
      </c>
      <c r="B594" s="534"/>
      <c r="C594" s="534"/>
      <c r="D594" s="534"/>
      <c r="E594" s="135"/>
      <c r="F594" s="135"/>
    </row>
    <row r="595" spans="1:13" ht="54.75" customHeight="1">
      <c r="A595" s="534" t="s">
        <v>356</v>
      </c>
      <c r="B595" s="534"/>
      <c r="C595" s="534"/>
      <c r="D595" s="534"/>
      <c r="E595" s="135"/>
      <c r="F595" s="135"/>
    </row>
    <row r="596" spans="1:13" ht="63" customHeight="1">
      <c r="A596" s="534" t="s">
        <v>357</v>
      </c>
      <c r="B596" s="534"/>
      <c r="C596" s="534"/>
      <c r="D596" s="534"/>
      <c r="E596" s="306">
        <v>373.12</v>
      </c>
      <c r="F596" s="306">
        <f>152+766.08</f>
        <v>918.08</v>
      </c>
    </row>
    <row r="597" spans="1:13">
      <c r="A597" s="540" t="s">
        <v>85</v>
      </c>
      <c r="B597" s="540"/>
      <c r="C597" s="540"/>
      <c r="D597" s="540"/>
      <c r="E597" s="122">
        <f>SUM(E581+E585+E586)</f>
        <v>150535.62</v>
      </c>
      <c r="F597" s="122">
        <f>SUM(F581+F585+F586)</f>
        <v>115457.33</v>
      </c>
    </row>
    <row r="599" spans="1:13" ht="10.5" customHeight="1"/>
    <row r="600" spans="1:13" ht="18.75" customHeight="1">
      <c r="A600" s="377" t="s">
        <v>358</v>
      </c>
      <c r="B600" s="402"/>
      <c r="C600" s="402"/>
      <c r="D600" s="402"/>
    </row>
    <row r="601" spans="1:13" ht="11.25" customHeight="1">
      <c r="A601" s="165"/>
      <c r="B601" s="165"/>
      <c r="C601" s="98"/>
      <c r="D601" s="98"/>
    </row>
    <row r="602" spans="1:13" ht="25.5">
      <c r="A602" s="541" t="s">
        <v>359</v>
      </c>
      <c r="B602" s="541"/>
      <c r="C602" s="541"/>
      <c r="D602" s="541"/>
      <c r="E602" s="89" t="s">
        <v>274</v>
      </c>
      <c r="F602" s="89" t="s">
        <v>275</v>
      </c>
    </row>
    <row r="603" spans="1:13" ht="30.75" customHeight="1">
      <c r="A603" s="542" t="s">
        <v>360</v>
      </c>
      <c r="B603" s="542"/>
      <c r="C603" s="542"/>
      <c r="D603" s="542"/>
      <c r="E603" s="134"/>
      <c r="F603" s="134"/>
    </row>
    <row r="604" spans="1:13" ht="13.5" customHeight="1">
      <c r="A604" s="438" t="s">
        <v>361</v>
      </c>
      <c r="B604" s="438"/>
      <c r="C604" s="438"/>
      <c r="D604" s="438"/>
      <c r="E604" s="79">
        <f>SUM(E605+E606+E611)</f>
        <v>983.26</v>
      </c>
      <c r="F604" s="79">
        <f>SUM(F605+F606+F611)</f>
        <v>0</v>
      </c>
    </row>
    <row r="605" spans="1:13" ht="13.5" customHeight="1">
      <c r="A605" s="440" t="s">
        <v>362</v>
      </c>
      <c r="B605" s="440"/>
      <c r="C605" s="440"/>
      <c r="D605" s="440"/>
      <c r="E605" s="134"/>
      <c r="F605" s="134"/>
    </row>
    <row r="606" spans="1:13" ht="13.5" customHeight="1">
      <c r="A606" s="440" t="s">
        <v>363</v>
      </c>
      <c r="B606" s="440"/>
      <c r="C606" s="440"/>
      <c r="D606" s="440"/>
      <c r="E606" s="79">
        <f>SUM(E608:E610)</f>
        <v>0</v>
      </c>
      <c r="F606" s="79">
        <f>SUM(F608:F610)</f>
        <v>0</v>
      </c>
    </row>
    <row r="607" spans="1:13" ht="25.5" customHeight="1">
      <c r="A607" s="448" t="s">
        <v>364</v>
      </c>
      <c r="B607" s="448"/>
      <c r="C607" s="448"/>
      <c r="D607" s="448"/>
      <c r="E607" s="80"/>
      <c r="F607" s="80"/>
    </row>
    <row r="608" spans="1:13" ht="18.75" customHeight="1">
      <c r="A608" s="448" t="s">
        <v>365</v>
      </c>
      <c r="B608" s="448"/>
      <c r="C608" s="448"/>
      <c r="D608" s="448"/>
      <c r="E608" s="80"/>
      <c r="F608" s="80"/>
      <c r="L608" s="538"/>
      <c r="M608" s="538"/>
    </row>
    <row r="609" spans="1:13" ht="15.75" customHeight="1">
      <c r="A609" s="448" t="s">
        <v>366</v>
      </c>
      <c r="B609" s="448"/>
      <c r="C609" s="448"/>
      <c r="D609" s="448"/>
      <c r="E609" s="169"/>
      <c r="F609" s="169"/>
      <c r="L609" s="539"/>
      <c r="M609" s="539"/>
    </row>
    <row r="610" spans="1:13" ht="14.25" customHeight="1">
      <c r="A610" s="448" t="s">
        <v>367</v>
      </c>
      <c r="B610" s="448"/>
      <c r="C610" s="448"/>
      <c r="D610" s="448"/>
      <c r="E610" s="169"/>
      <c r="F610" s="169"/>
      <c r="L610" s="539"/>
      <c r="M610" s="539"/>
    </row>
    <row r="611" spans="1:13">
      <c r="A611" s="480" t="s">
        <v>368</v>
      </c>
      <c r="B611" s="480"/>
      <c r="C611" s="480"/>
      <c r="D611" s="480"/>
      <c r="E611" s="79">
        <f>SUM(E612:E616)</f>
        <v>983.26</v>
      </c>
      <c r="F611" s="79">
        <f>SUM(F612:F616)</f>
        <v>0</v>
      </c>
    </row>
    <row r="612" spans="1:13" ht="13.5" customHeight="1">
      <c r="A612" s="448" t="s">
        <v>369</v>
      </c>
      <c r="B612" s="448"/>
      <c r="C612" s="448"/>
      <c r="D612" s="448"/>
      <c r="E612" s="169"/>
      <c r="F612" s="169"/>
    </row>
    <row r="613" spans="1:13" ht="13.5" customHeight="1">
      <c r="A613" s="448" t="s">
        <v>370</v>
      </c>
      <c r="B613" s="448"/>
      <c r="C613" s="448"/>
      <c r="D613" s="448"/>
      <c r="E613" s="169"/>
      <c r="F613" s="169"/>
    </row>
    <row r="614" spans="1:13" ht="13.5" customHeight="1">
      <c r="A614" s="543" t="s">
        <v>371</v>
      </c>
      <c r="B614" s="543"/>
      <c r="C614" s="543"/>
      <c r="D614" s="543"/>
      <c r="E614" s="169"/>
      <c r="F614" s="169"/>
    </row>
    <row r="615" spans="1:13" ht="13.5" customHeight="1">
      <c r="A615" s="543" t="s">
        <v>372</v>
      </c>
      <c r="B615" s="543"/>
      <c r="C615" s="543"/>
      <c r="D615" s="543"/>
      <c r="E615" s="169"/>
      <c r="F615" s="169"/>
    </row>
    <row r="616" spans="1:13" ht="42.75" customHeight="1">
      <c r="A616" s="448" t="s">
        <v>373</v>
      </c>
      <c r="B616" s="448"/>
      <c r="C616" s="448"/>
      <c r="D616" s="448"/>
      <c r="E616" s="169">
        <v>983.26</v>
      </c>
      <c r="F616" s="169">
        <v>0</v>
      </c>
    </row>
    <row r="617" spans="1:13">
      <c r="A617" s="544" t="s">
        <v>374</v>
      </c>
      <c r="B617" s="544"/>
      <c r="C617" s="544"/>
      <c r="D617" s="544"/>
      <c r="E617" s="187">
        <f>SUM(E603+E604)</f>
        <v>983.26</v>
      </c>
      <c r="F617" s="187">
        <f>SUM(F603+F604)</f>
        <v>0</v>
      </c>
    </row>
    <row r="620" spans="1:13" ht="18.75" customHeight="1">
      <c r="A620" s="29" t="s">
        <v>375</v>
      </c>
      <c r="B620" s="2"/>
      <c r="C620" s="2"/>
    </row>
    <row r="621" spans="1:13" ht="15">
      <c r="A621"/>
      <c r="B621"/>
      <c r="C621"/>
    </row>
    <row r="622" spans="1:13" ht="31.5">
      <c r="A622" s="545"/>
      <c r="B622" s="545"/>
      <c r="C622" s="545"/>
      <c r="D622" s="545"/>
      <c r="E622" s="145" t="s">
        <v>274</v>
      </c>
      <c r="F622" s="146" t="s">
        <v>275</v>
      </c>
    </row>
    <row r="623" spans="1:13" ht="13.5" customHeight="1">
      <c r="A623" s="438" t="s">
        <v>376</v>
      </c>
      <c r="B623" s="438"/>
      <c r="C623" s="438"/>
      <c r="D623" s="438"/>
      <c r="E623" s="79"/>
      <c r="F623" s="79"/>
    </row>
    <row r="624" spans="1:13">
      <c r="A624" s="549" t="s">
        <v>377</v>
      </c>
      <c r="B624" s="549"/>
      <c r="C624" s="549"/>
      <c r="D624" s="549"/>
      <c r="E624" s="79">
        <f>SUM(E625:E626)</f>
        <v>274.8</v>
      </c>
      <c r="F624" s="79">
        <f>SUM(F625:F626)</f>
        <v>475.25</v>
      </c>
    </row>
    <row r="625" spans="1:6" ht="22.5" customHeight="1">
      <c r="A625" s="550" t="s">
        <v>378</v>
      </c>
      <c r="B625" s="550"/>
      <c r="C625" s="550"/>
      <c r="D625" s="550"/>
      <c r="E625" s="169">
        <v>128.94</v>
      </c>
      <c r="F625" s="169">
        <v>30.9</v>
      </c>
    </row>
    <row r="626" spans="1:6" ht="15.75" customHeight="1">
      <c r="A626" s="550" t="s">
        <v>379</v>
      </c>
      <c r="B626" s="550"/>
      <c r="C626" s="550"/>
      <c r="D626" s="550"/>
      <c r="E626" s="169">
        <v>145.86000000000001</v>
      </c>
      <c r="F626" s="169">
        <v>444.35</v>
      </c>
    </row>
    <row r="627" spans="1:6">
      <c r="A627" s="549" t="s">
        <v>380</v>
      </c>
      <c r="B627" s="549"/>
      <c r="C627" s="549"/>
      <c r="D627" s="549"/>
      <c r="E627" s="79">
        <f>SUM(E628:E634)</f>
        <v>0</v>
      </c>
      <c r="F627" s="79">
        <f>SUM(F628:F634)</f>
        <v>0</v>
      </c>
    </row>
    <row r="628" spans="1:6">
      <c r="A628" s="546" t="s">
        <v>381</v>
      </c>
      <c r="B628" s="546"/>
      <c r="C628" s="546"/>
      <c r="D628" s="546"/>
      <c r="E628" s="169"/>
      <c r="F628" s="169"/>
    </row>
    <row r="629" spans="1:6">
      <c r="A629" s="546" t="s">
        <v>382</v>
      </c>
      <c r="B629" s="546"/>
      <c r="C629" s="546"/>
      <c r="D629" s="546"/>
      <c r="E629" s="169"/>
      <c r="F629" s="169"/>
    </row>
    <row r="630" spans="1:6">
      <c r="A630" s="546" t="s">
        <v>383</v>
      </c>
      <c r="B630" s="546"/>
      <c r="C630" s="546"/>
      <c r="D630" s="546"/>
      <c r="E630" s="169"/>
      <c r="F630" s="169"/>
    </row>
    <row r="631" spans="1:6" ht="13.5" customHeight="1">
      <c r="A631" s="547" t="s">
        <v>384</v>
      </c>
      <c r="B631" s="547"/>
      <c r="C631" s="547"/>
      <c r="D631" s="547"/>
      <c r="E631" s="169"/>
      <c r="F631" s="169"/>
    </row>
    <row r="632" spans="1:6" ht="13.5" customHeight="1">
      <c r="A632" s="547" t="s">
        <v>385</v>
      </c>
      <c r="B632" s="547"/>
      <c r="C632" s="547"/>
      <c r="D632" s="547"/>
      <c r="E632" s="169"/>
      <c r="F632" s="169"/>
    </row>
    <row r="633" spans="1:6" ht="13.5" customHeight="1">
      <c r="A633" s="547" t="s">
        <v>386</v>
      </c>
      <c r="B633" s="547"/>
      <c r="C633" s="547"/>
      <c r="D633" s="547"/>
      <c r="E633" s="169"/>
      <c r="F633" s="169"/>
    </row>
    <row r="634" spans="1:6">
      <c r="A634" s="548" t="s">
        <v>387</v>
      </c>
      <c r="B634" s="548"/>
      <c r="C634" s="548"/>
      <c r="D634" s="548"/>
      <c r="E634" s="169"/>
      <c r="F634" s="169"/>
    </row>
    <row r="635" spans="1:6" ht="15.75">
      <c r="A635" s="536" t="s">
        <v>85</v>
      </c>
      <c r="B635" s="536"/>
      <c r="C635" s="536"/>
      <c r="D635" s="536"/>
      <c r="E635" s="188">
        <f>SUM(E623+E624+E627)</f>
        <v>274.8</v>
      </c>
      <c r="F635" s="188">
        <f>SUM(F623+F624+F627)</f>
        <v>475.25</v>
      </c>
    </row>
    <row r="638" spans="1:6" ht="18.75">
      <c r="A638" s="444" t="s">
        <v>388</v>
      </c>
      <c r="B638" s="444"/>
      <c r="C638" s="444"/>
    </row>
    <row r="639" spans="1:6">
      <c r="A639" s="166"/>
      <c r="B639" s="85"/>
      <c r="C639" s="85"/>
    </row>
    <row r="640" spans="1:6" ht="25.5">
      <c r="A640" s="541"/>
      <c r="B640" s="541"/>
      <c r="C640" s="541"/>
      <c r="D640" s="541"/>
      <c r="E640" s="89" t="s">
        <v>274</v>
      </c>
      <c r="F640" s="89" t="s">
        <v>275</v>
      </c>
    </row>
    <row r="641" spans="1:6">
      <c r="A641" s="438" t="s">
        <v>377</v>
      </c>
      <c r="B641" s="438"/>
      <c r="C641" s="438"/>
      <c r="D641" s="438"/>
      <c r="E641" s="79">
        <f>E642+E643</f>
        <v>0</v>
      </c>
      <c r="F641" s="79">
        <f>F642+F643</f>
        <v>0</v>
      </c>
    </row>
    <row r="642" spans="1:6">
      <c r="A642" s="537" t="s">
        <v>389</v>
      </c>
      <c r="B642" s="537"/>
      <c r="C642" s="537"/>
      <c r="D642" s="537"/>
      <c r="E642" s="169"/>
      <c r="F642" s="169"/>
    </row>
    <row r="643" spans="1:6">
      <c r="A643" s="537" t="s">
        <v>390</v>
      </c>
      <c r="B643" s="537"/>
      <c r="C643" s="537"/>
      <c r="D643" s="537"/>
      <c r="E643" s="169"/>
      <c r="F643" s="169"/>
    </row>
    <row r="644" spans="1:6">
      <c r="A644" s="438" t="s">
        <v>391</v>
      </c>
      <c r="B644" s="438"/>
      <c r="C644" s="438"/>
      <c r="D644" s="438"/>
      <c r="E644" s="79">
        <f>SUM(E645:E652)</f>
        <v>0</v>
      </c>
      <c r="F644" s="79">
        <f>SUM(F645:F652)</f>
        <v>0</v>
      </c>
    </row>
    <row r="645" spans="1:6">
      <c r="A645" s="537" t="s">
        <v>392</v>
      </c>
      <c r="B645" s="537"/>
      <c r="C645" s="537"/>
      <c r="D645" s="537"/>
      <c r="E645" s="169"/>
      <c r="F645" s="169"/>
    </row>
    <row r="646" spans="1:6">
      <c r="A646" s="537" t="s">
        <v>393</v>
      </c>
      <c r="B646" s="537"/>
      <c r="C646" s="537"/>
      <c r="D646" s="537"/>
      <c r="E646" s="169"/>
      <c r="F646" s="169"/>
    </row>
    <row r="647" spans="1:6">
      <c r="A647" s="537" t="s">
        <v>394</v>
      </c>
      <c r="B647" s="537"/>
      <c r="C647" s="537"/>
      <c r="D647" s="537"/>
      <c r="E647" s="169"/>
      <c r="F647" s="169"/>
    </row>
    <row r="648" spans="1:6" ht="15" customHeight="1">
      <c r="A648" s="534" t="s">
        <v>395</v>
      </c>
      <c r="B648" s="534"/>
      <c r="C648" s="534"/>
      <c r="D648" s="534"/>
      <c r="E648" s="169"/>
      <c r="F648" s="169"/>
    </row>
    <row r="649" spans="1:6" ht="15" customHeight="1">
      <c r="A649" s="534" t="s">
        <v>396</v>
      </c>
      <c r="B649" s="534"/>
      <c r="C649" s="534"/>
      <c r="D649" s="534"/>
      <c r="E649" s="169"/>
      <c r="F649" s="169"/>
    </row>
    <row r="650" spans="1:6" ht="13.5" customHeight="1">
      <c r="A650" s="534" t="s">
        <v>397</v>
      </c>
      <c r="B650" s="534"/>
      <c r="C650" s="534"/>
      <c r="D650" s="534"/>
      <c r="E650" s="169"/>
      <c r="F650" s="169"/>
    </row>
    <row r="651" spans="1:6">
      <c r="A651" s="534" t="s">
        <v>398</v>
      </c>
      <c r="B651" s="534"/>
      <c r="C651" s="534"/>
      <c r="D651" s="534"/>
      <c r="E651" s="169"/>
      <c r="F651" s="169"/>
    </row>
    <row r="652" spans="1:6">
      <c r="A652" s="537" t="s">
        <v>135</v>
      </c>
      <c r="B652" s="537"/>
      <c r="C652" s="537"/>
      <c r="D652" s="537"/>
      <c r="E652" s="169"/>
      <c r="F652" s="169"/>
    </row>
    <row r="653" spans="1:6">
      <c r="A653" s="472"/>
      <c r="B653" s="563"/>
      <c r="C653" s="563"/>
      <c r="D653" s="472"/>
      <c r="E653" s="122">
        <f>SUM(E641+E644)</f>
        <v>0</v>
      </c>
      <c r="F653" s="122">
        <f>SUM(F641+F644)</f>
        <v>0</v>
      </c>
    </row>
    <row r="660" spans="1:6" ht="18.75">
      <c r="A660" s="551" t="s">
        <v>399</v>
      </c>
      <c r="B660" s="551"/>
      <c r="C660" s="551"/>
      <c r="D660" s="551"/>
      <c r="E660" s="551"/>
      <c r="F660" s="551"/>
    </row>
    <row r="661" spans="1:6">
      <c r="A661" s="189"/>
      <c r="B661" s="116"/>
      <c r="C661" s="116"/>
      <c r="D661" s="116"/>
      <c r="E661" s="116"/>
      <c r="F661" s="116"/>
    </row>
    <row r="662" spans="1:6" ht="13.5" customHeight="1">
      <c r="A662" s="552" t="s">
        <v>400</v>
      </c>
      <c r="B662" s="552"/>
      <c r="C662" s="459" t="s">
        <v>263</v>
      </c>
      <c r="D662" s="553"/>
      <c r="E662" s="553"/>
      <c r="F662" s="553"/>
    </row>
    <row r="663" spans="1:6">
      <c r="A663" s="522"/>
      <c r="B663" s="552"/>
      <c r="C663" s="107" t="s">
        <v>257</v>
      </c>
      <c r="D663" s="107" t="s">
        <v>401</v>
      </c>
      <c r="E663" s="107" t="s">
        <v>276</v>
      </c>
      <c r="F663" s="107" t="s">
        <v>279</v>
      </c>
    </row>
    <row r="664" spans="1:6" ht="27" customHeight="1">
      <c r="A664" s="562" t="s">
        <v>402</v>
      </c>
      <c r="B664" s="562"/>
      <c r="C664" s="78">
        <f>SUM(C665:C667)</f>
        <v>0</v>
      </c>
      <c r="D664" s="78">
        <f>SUM(D665:D667)</f>
        <v>374.28</v>
      </c>
      <c r="E664" s="78">
        <f>SUM(E665:E667)</f>
        <v>0</v>
      </c>
      <c r="F664" s="78">
        <f>SUM(F665:F667)</f>
        <v>9905.89</v>
      </c>
    </row>
    <row r="665" spans="1:6" ht="13.5" customHeight="1">
      <c r="A665" s="562" t="s">
        <v>403</v>
      </c>
      <c r="B665" s="562"/>
      <c r="C665" s="78"/>
      <c r="D665" s="78">
        <f>147.74+226.54</f>
        <v>374.28</v>
      </c>
      <c r="E665" s="78"/>
      <c r="F665" s="78">
        <v>9905.89</v>
      </c>
    </row>
    <row r="666" spans="1:6">
      <c r="A666" s="562" t="s">
        <v>404</v>
      </c>
      <c r="B666" s="562"/>
      <c r="C666" s="78"/>
      <c r="D666" s="78"/>
      <c r="E666" s="78"/>
      <c r="F666" s="78"/>
    </row>
    <row r="667" spans="1:6">
      <c r="A667" s="562" t="s">
        <v>404</v>
      </c>
      <c r="B667" s="562"/>
      <c r="C667" s="78"/>
      <c r="D667" s="78"/>
      <c r="E667" s="78"/>
      <c r="F667" s="78"/>
    </row>
    <row r="668" spans="1:6">
      <c r="A668" s="460" t="s">
        <v>405</v>
      </c>
      <c r="B668" s="460"/>
      <c r="C668" s="78"/>
      <c r="D668" s="78"/>
      <c r="E668" s="78"/>
      <c r="F668" s="78"/>
    </row>
    <row r="669" spans="1:6">
      <c r="A669" s="460" t="s">
        <v>406</v>
      </c>
      <c r="B669" s="460"/>
      <c r="C669" s="78"/>
      <c r="D669" s="78"/>
      <c r="E669" s="78"/>
      <c r="F669" s="78"/>
    </row>
    <row r="670" spans="1:6">
      <c r="A670" s="561" t="s">
        <v>136</v>
      </c>
      <c r="B670" s="561"/>
      <c r="C670" s="190">
        <f>C664+C668+C669</f>
        <v>0</v>
      </c>
      <c r="D670" s="190">
        <f>D664+D668+D669</f>
        <v>374.28</v>
      </c>
      <c r="E670" s="190">
        <f>E664+E668+E669</f>
        <v>0</v>
      </c>
      <c r="F670" s="190">
        <f>F664+F668+F669</f>
        <v>9905.89</v>
      </c>
    </row>
    <row r="673" spans="1:6" ht="44.25" customHeight="1">
      <c r="A673" s="406" t="s">
        <v>407</v>
      </c>
      <c r="B673" s="406"/>
      <c r="C673" s="406"/>
      <c r="D673" s="406"/>
      <c r="E673" s="504"/>
      <c r="F673" s="504"/>
    </row>
    <row r="675" spans="1:6" ht="18.75">
      <c r="A675" s="551" t="s">
        <v>408</v>
      </c>
      <c r="B675" s="551"/>
      <c r="C675" s="551"/>
      <c r="D675" s="551"/>
    </row>
    <row r="676" spans="1:6">
      <c r="A676" s="64"/>
      <c r="B676" s="116"/>
      <c r="C676" s="116"/>
      <c r="D676" s="116"/>
    </row>
    <row r="677" spans="1:6" ht="51">
      <c r="A677" s="459" t="s">
        <v>32</v>
      </c>
      <c r="B677" s="459"/>
      <c r="C677" s="108" t="s">
        <v>409</v>
      </c>
      <c r="D677" s="108" t="s">
        <v>410</v>
      </c>
    </row>
    <row r="678" spans="1:6">
      <c r="A678" s="483" t="s">
        <v>411</v>
      </c>
      <c r="B678" s="483"/>
      <c r="C678" s="191">
        <v>118</v>
      </c>
      <c r="D678" s="191">
        <v>113</v>
      </c>
    </row>
    <row r="681" spans="1:6" ht="18.75">
      <c r="A681" s="158" t="s">
        <v>412</v>
      </c>
      <c r="B681" s="16"/>
      <c r="C681" s="16"/>
      <c r="D681" s="16"/>
      <c r="E681" s="16"/>
    </row>
    <row r="682" spans="1:6" ht="15.75">
      <c r="A682" s="116"/>
      <c r="B682" s="192"/>
      <c r="C682" s="192"/>
      <c r="D682" s="116"/>
      <c r="E682" s="116"/>
    </row>
    <row r="683" spans="1:6" ht="51">
      <c r="A683" s="107" t="s">
        <v>413</v>
      </c>
      <c r="B683" s="107" t="s">
        <v>414</v>
      </c>
      <c r="C683" s="107" t="s">
        <v>151</v>
      </c>
      <c r="D683" s="67" t="s">
        <v>415</v>
      </c>
      <c r="E683" s="67" t="s">
        <v>416</v>
      </c>
    </row>
    <row r="684" spans="1:6">
      <c r="A684" s="193" t="s">
        <v>82</v>
      </c>
      <c r="B684" s="77"/>
      <c r="C684" s="77"/>
      <c r="D684" s="77"/>
      <c r="E684" s="77"/>
    </row>
    <row r="685" spans="1:6">
      <c r="A685" s="194" t="s">
        <v>83</v>
      </c>
      <c r="B685" s="72"/>
      <c r="C685" s="72"/>
      <c r="D685" s="72"/>
      <c r="E685" s="72"/>
    </row>
    <row r="686" spans="1:6">
      <c r="A686" s="194" t="s">
        <v>417</v>
      </c>
      <c r="B686" s="72"/>
      <c r="C686" s="72"/>
      <c r="D686" s="72"/>
      <c r="E686" s="72"/>
    </row>
    <row r="687" spans="1:6">
      <c r="A687" s="194" t="s">
        <v>418</v>
      </c>
      <c r="B687" s="72"/>
      <c r="C687" s="72"/>
      <c r="D687" s="72"/>
      <c r="E687" s="72"/>
    </row>
    <row r="688" spans="1:6">
      <c r="A688" s="194" t="s">
        <v>419</v>
      </c>
      <c r="B688" s="72"/>
      <c r="C688" s="72"/>
      <c r="D688" s="72"/>
      <c r="E688" s="72"/>
    </row>
    <row r="689" spans="1:5">
      <c r="A689" s="194" t="s">
        <v>420</v>
      </c>
      <c r="B689" s="72"/>
      <c r="C689" s="72"/>
      <c r="D689" s="72"/>
      <c r="E689" s="72"/>
    </row>
    <row r="690" spans="1:5">
      <c r="A690" s="194" t="s">
        <v>421</v>
      </c>
      <c r="B690" s="72"/>
      <c r="C690" s="72"/>
      <c r="D690" s="72"/>
      <c r="E690" s="72"/>
    </row>
    <row r="691" spans="1:5">
      <c r="A691" s="194" t="s">
        <v>422</v>
      </c>
      <c r="B691" s="72"/>
      <c r="C691" s="72"/>
      <c r="D691" s="72"/>
      <c r="E691" s="72"/>
    </row>
    <row r="694" spans="1:5" ht="18.75">
      <c r="A694" s="158" t="s">
        <v>423</v>
      </c>
      <c r="B694" s="195"/>
      <c r="C694" s="195"/>
      <c r="D694" s="195"/>
      <c r="E694" s="195"/>
    </row>
    <row r="695" spans="1:5" ht="15.75">
      <c r="A695" s="116"/>
      <c r="B695" s="192"/>
      <c r="C695" s="192"/>
      <c r="D695" s="116"/>
      <c r="E695" s="116"/>
    </row>
    <row r="696" spans="1:5" ht="63">
      <c r="A696" s="196" t="s">
        <v>413</v>
      </c>
      <c r="B696" s="196" t="s">
        <v>414</v>
      </c>
      <c r="C696" s="196" t="s">
        <v>151</v>
      </c>
      <c r="D696" s="197" t="s">
        <v>424</v>
      </c>
      <c r="E696" s="197" t="s">
        <v>416</v>
      </c>
    </row>
    <row r="697" spans="1:5">
      <c r="A697" s="193" t="s">
        <v>82</v>
      </c>
      <c r="B697" s="77"/>
      <c r="C697" s="77"/>
      <c r="D697" s="77"/>
      <c r="E697" s="77"/>
    </row>
    <row r="698" spans="1:5">
      <c r="A698" s="194" t="s">
        <v>83</v>
      </c>
      <c r="B698" s="72"/>
      <c r="C698" s="72"/>
      <c r="D698" s="72"/>
      <c r="E698" s="72"/>
    </row>
    <row r="699" spans="1:5">
      <c r="A699" s="194" t="s">
        <v>417</v>
      </c>
      <c r="B699" s="72"/>
      <c r="C699" s="72"/>
      <c r="D699" s="72"/>
      <c r="E699" s="72"/>
    </row>
    <row r="700" spans="1:5">
      <c r="A700" s="194" t="s">
        <v>418</v>
      </c>
      <c r="B700" s="72"/>
      <c r="C700" s="72"/>
      <c r="D700" s="72"/>
      <c r="E700" s="72"/>
    </row>
    <row r="701" spans="1:5">
      <c r="A701" s="194" t="s">
        <v>419</v>
      </c>
      <c r="B701" s="72"/>
      <c r="C701" s="72"/>
      <c r="D701" s="72"/>
      <c r="E701" s="72"/>
    </row>
    <row r="702" spans="1:5">
      <c r="A702" s="194" t="s">
        <v>420</v>
      </c>
      <c r="B702" s="72"/>
      <c r="C702" s="72"/>
      <c r="D702" s="72"/>
      <c r="E702" s="72"/>
    </row>
    <row r="703" spans="1:5">
      <c r="A703" s="194" t="s">
        <v>421</v>
      </c>
      <c r="B703" s="72"/>
      <c r="C703" s="72"/>
      <c r="D703" s="72"/>
      <c r="E703" s="72"/>
    </row>
    <row r="704" spans="1:5">
      <c r="A704" s="194" t="s">
        <v>422</v>
      </c>
      <c r="B704" s="72"/>
      <c r="C704" s="72"/>
      <c r="D704" s="72"/>
      <c r="E704" s="72"/>
    </row>
    <row r="712" spans="1:7" ht="15">
      <c r="A712" s="198"/>
      <c r="B712" s="198"/>
      <c r="C712" s="554" t="s">
        <v>603</v>
      </c>
      <c r="D712" s="555"/>
      <c r="E712" s="198"/>
      <c r="F712" s="198"/>
    </row>
    <row r="713" spans="1:7" ht="30">
      <c r="A713" s="199" t="s">
        <v>425</v>
      </c>
      <c r="B713" s="199"/>
      <c r="C713" s="554" t="s">
        <v>610</v>
      </c>
      <c r="D713" s="555"/>
      <c r="E713" s="199"/>
      <c r="F713" s="556" t="s">
        <v>426</v>
      </c>
      <c r="G713" s="556"/>
    </row>
    <row r="714" spans="1:7" ht="15" customHeight="1">
      <c r="A714" s="199" t="s">
        <v>427</v>
      </c>
      <c r="B714" s="98"/>
      <c r="C714" s="556" t="s">
        <v>428</v>
      </c>
      <c r="D714" s="557"/>
      <c r="E714" s="199"/>
      <c r="F714" s="556" t="s">
        <v>429</v>
      </c>
      <c r="G714" s="556"/>
    </row>
  </sheetData>
  <mergeCells count="429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267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QK68"/>
  <sheetViews>
    <sheetView workbookViewId="0">
      <selection sqref="A1:XFD1048576"/>
    </sheetView>
  </sheetViews>
  <sheetFormatPr defaultRowHeight="12.75"/>
  <cols>
    <col min="1" max="1" width="31.85546875" style="359" customWidth="1"/>
    <col min="2" max="2" width="34.85546875" style="359" customWidth="1"/>
    <col min="3" max="4" width="14" style="359" customWidth="1"/>
    <col min="5" max="16384" width="9.140625" style="359"/>
  </cols>
  <sheetData>
    <row r="1" spans="1:5" ht="13.5" thickBot="1">
      <c r="A1" s="215" t="s">
        <v>505</v>
      </c>
      <c r="B1" s="216"/>
      <c r="C1" s="216"/>
      <c r="D1" s="217"/>
    </row>
    <row r="2" spans="1:5">
      <c r="A2" s="246" t="s">
        <v>506</v>
      </c>
      <c r="B2" s="218"/>
      <c r="C2" s="219" t="s">
        <v>507</v>
      </c>
      <c r="D2" s="220"/>
    </row>
    <row r="3" spans="1:5" ht="15.75">
      <c r="A3" s="283" t="s">
        <v>508</v>
      </c>
      <c r="B3" s="222" t="s">
        <v>509</v>
      </c>
      <c r="C3" s="223" t="s">
        <v>510</v>
      </c>
      <c r="D3" s="224"/>
    </row>
    <row r="4" spans="1:5" ht="15.75">
      <c r="A4" s="284" t="s">
        <v>595</v>
      </c>
      <c r="B4" s="222" t="s">
        <v>511</v>
      </c>
      <c r="C4" s="223" t="s">
        <v>512</v>
      </c>
      <c r="D4" s="224"/>
    </row>
    <row r="5" spans="1:5" ht="15.75">
      <c r="A5" s="284" t="s">
        <v>596</v>
      </c>
      <c r="B5" s="222" t="s">
        <v>513</v>
      </c>
      <c r="C5" s="223" t="s">
        <v>514</v>
      </c>
      <c r="D5" s="224"/>
    </row>
    <row r="6" spans="1:5">
      <c r="A6" s="284" t="s">
        <v>597</v>
      </c>
      <c r="B6" s="566"/>
      <c r="C6" s="225" t="s">
        <v>515</v>
      </c>
      <c r="D6" s="226"/>
    </row>
    <row r="7" spans="1:5">
      <c r="A7" s="285" t="s">
        <v>516</v>
      </c>
      <c r="B7" s="566"/>
      <c r="C7" s="227" t="s">
        <v>517</v>
      </c>
      <c r="D7" s="228"/>
    </row>
    <row r="8" spans="1:5">
      <c r="A8" s="286" t="s">
        <v>598</v>
      </c>
      <c r="B8" s="229" t="s">
        <v>518</v>
      </c>
      <c r="C8" s="227"/>
      <c r="D8" s="228"/>
    </row>
    <row r="9" spans="1:5" ht="13.5" customHeight="1" thickBot="1">
      <c r="A9" s="230"/>
      <c r="B9" s="231" t="str">
        <f>[1]Rk_B!B9</f>
        <v>31.12.2020 r.</v>
      </c>
      <c r="C9" s="232"/>
      <c r="D9" s="233"/>
      <c r="E9" s="312"/>
    </row>
    <row r="10" spans="1:5" ht="13.5" thickBot="1">
      <c r="A10" s="234"/>
      <c r="B10" s="235"/>
      <c r="C10" s="235"/>
      <c r="D10" s="236"/>
    </row>
    <row r="11" spans="1:5" s="360" customFormat="1" ht="14.25" customHeight="1">
      <c r="A11" s="313"/>
      <c r="B11" s="314"/>
      <c r="C11" s="315" t="s">
        <v>519</v>
      </c>
      <c r="D11" s="316" t="s">
        <v>519</v>
      </c>
    </row>
    <row r="12" spans="1:5" s="360" customFormat="1" ht="14.25" customHeight="1">
      <c r="A12" s="317"/>
      <c r="B12" s="318"/>
      <c r="C12" s="319" t="s">
        <v>520</v>
      </c>
      <c r="D12" s="320" t="s">
        <v>520</v>
      </c>
    </row>
    <row r="13" spans="1:5" s="360" customFormat="1" ht="14.25" customHeight="1" thickBot="1">
      <c r="A13" s="321"/>
      <c r="B13" s="322"/>
      <c r="C13" s="319" t="s">
        <v>521</v>
      </c>
      <c r="D13" s="320" t="s">
        <v>522</v>
      </c>
    </row>
    <row r="14" spans="1:5" ht="20.25" customHeight="1">
      <c r="A14" s="571" t="s">
        <v>523</v>
      </c>
      <c r="B14" s="572"/>
      <c r="C14" s="323">
        <v>11582769.700000001</v>
      </c>
      <c r="D14" s="323">
        <v>12021112.92</v>
      </c>
    </row>
    <row r="15" spans="1:5" ht="20.25" customHeight="1">
      <c r="A15" s="573" t="s">
        <v>524</v>
      </c>
      <c r="B15" s="574"/>
      <c r="C15" s="324">
        <v>8439755.2500000019</v>
      </c>
      <c r="D15" s="324">
        <v>9129595.3000000007</v>
      </c>
    </row>
    <row r="16" spans="1:5" ht="20.25" customHeight="1">
      <c r="A16" s="569" t="s">
        <v>525</v>
      </c>
      <c r="B16" s="570"/>
      <c r="C16" s="237">
        <v>0</v>
      </c>
      <c r="D16" s="237">
        <v>0</v>
      </c>
    </row>
    <row r="17" spans="1:4" ht="20.25" customHeight="1">
      <c r="A17" s="569" t="s">
        <v>526</v>
      </c>
      <c r="B17" s="570"/>
      <c r="C17" s="237">
        <v>8322762.8700000001</v>
      </c>
      <c r="D17" s="237">
        <v>9127960.3000000007</v>
      </c>
    </row>
    <row r="18" spans="1:4" ht="20.25" customHeight="1">
      <c r="A18" s="569" t="s">
        <v>527</v>
      </c>
      <c r="B18" s="570"/>
      <c r="C18" s="237">
        <v>0</v>
      </c>
      <c r="D18" s="237">
        <v>0</v>
      </c>
    </row>
    <row r="19" spans="1:4" ht="20.25" customHeight="1">
      <c r="A19" s="569" t="s">
        <v>528</v>
      </c>
      <c r="B19" s="570"/>
      <c r="C19" s="237">
        <v>0</v>
      </c>
      <c r="D19" s="237">
        <v>0</v>
      </c>
    </row>
    <row r="20" spans="1:4" ht="20.25" customHeight="1">
      <c r="A20" s="569" t="s">
        <v>529</v>
      </c>
      <c r="B20" s="570"/>
      <c r="C20" s="237">
        <v>0</v>
      </c>
      <c r="D20" s="237">
        <v>0</v>
      </c>
    </row>
    <row r="21" spans="1:4" ht="27.75" customHeight="1">
      <c r="A21" s="575" t="s">
        <v>530</v>
      </c>
      <c r="B21" s="576"/>
      <c r="C21" s="237">
        <v>86180</v>
      </c>
      <c r="D21" s="237">
        <v>0</v>
      </c>
    </row>
    <row r="22" spans="1:4" ht="20.25" customHeight="1">
      <c r="A22" s="569" t="s">
        <v>531</v>
      </c>
      <c r="B22" s="570"/>
      <c r="C22" s="237">
        <v>0</v>
      </c>
      <c r="D22" s="237">
        <v>0</v>
      </c>
    </row>
    <row r="23" spans="1:4" ht="20.25" customHeight="1">
      <c r="A23" s="569" t="s">
        <v>532</v>
      </c>
      <c r="B23" s="570"/>
      <c r="C23" s="237">
        <v>30812.38</v>
      </c>
      <c r="D23" s="237">
        <v>1635</v>
      </c>
    </row>
    <row r="24" spans="1:4" ht="20.25" customHeight="1">
      <c r="A24" s="569" t="s">
        <v>533</v>
      </c>
      <c r="B24" s="570"/>
      <c r="C24" s="237">
        <v>0</v>
      </c>
      <c r="D24" s="237">
        <v>0</v>
      </c>
    </row>
    <row r="25" spans="1:4" ht="20.25" customHeight="1">
      <c r="A25" s="569" t="s">
        <v>534</v>
      </c>
      <c r="B25" s="570"/>
      <c r="C25" s="237">
        <v>0</v>
      </c>
      <c r="D25" s="237">
        <v>0</v>
      </c>
    </row>
    <row r="26" spans="1:4" ht="20.25" customHeight="1">
      <c r="A26" s="573" t="s">
        <v>535</v>
      </c>
      <c r="B26" s="574"/>
      <c r="C26" s="324">
        <v>8001412.0300000003</v>
      </c>
      <c r="D26" s="324">
        <v>8779052.5299999993</v>
      </c>
    </row>
    <row r="27" spans="1:4" ht="20.25" customHeight="1">
      <c r="A27" s="569" t="s">
        <v>536</v>
      </c>
      <c r="B27" s="570"/>
      <c r="C27" s="237">
        <v>8001286.6100000003</v>
      </c>
      <c r="D27" s="237">
        <v>8762825.959999999</v>
      </c>
    </row>
    <row r="28" spans="1:4" ht="20.25" customHeight="1">
      <c r="A28" s="569" t="s">
        <v>537</v>
      </c>
      <c r="B28" s="570"/>
      <c r="C28" s="237">
        <v>125.42</v>
      </c>
      <c r="D28" s="237">
        <v>16226.57</v>
      </c>
    </row>
    <row r="29" spans="1:4" ht="20.25" customHeight="1">
      <c r="A29" s="569" t="s">
        <v>538</v>
      </c>
      <c r="B29" s="570"/>
      <c r="C29" s="237">
        <v>0</v>
      </c>
      <c r="D29" s="237">
        <v>0</v>
      </c>
    </row>
    <row r="30" spans="1:4" ht="20.25" customHeight="1">
      <c r="A30" s="569" t="s">
        <v>539</v>
      </c>
      <c r="B30" s="570"/>
      <c r="C30" s="237">
        <v>0</v>
      </c>
      <c r="D30" s="237">
        <v>0</v>
      </c>
    </row>
    <row r="31" spans="1:4" ht="20.25" customHeight="1">
      <c r="A31" s="569" t="s">
        <v>540</v>
      </c>
      <c r="B31" s="570"/>
      <c r="C31" s="237">
        <v>0</v>
      </c>
      <c r="D31" s="237">
        <v>0</v>
      </c>
    </row>
    <row r="32" spans="1:4" ht="26.25" customHeight="1">
      <c r="A32" s="575" t="s">
        <v>541</v>
      </c>
      <c r="B32" s="576"/>
      <c r="C32" s="237">
        <v>0</v>
      </c>
      <c r="D32" s="237">
        <v>0</v>
      </c>
    </row>
    <row r="33" spans="1:16001" ht="20.25" customHeight="1">
      <c r="A33" s="569" t="s">
        <v>542</v>
      </c>
      <c r="B33" s="570"/>
      <c r="C33" s="237">
        <v>0</v>
      </c>
      <c r="D33" s="237">
        <v>0</v>
      </c>
    </row>
    <row r="34" spans="1:16001" ht="20.25" customHeight="1">
      <c r="A34" s="569" t="s">
        <v>543</v>
      </c>
      <c r="B34" s="570"/>
      <c r="C34" s="237">
        <v>0</v>
      </c>
      <c r="D34" s="237">
        <v>0</v>
      </c>
    </row>
    <row r="35" spans="1:16001" ht="20.25" customHeight="1">
      <c r="A35" s="569" t="s">
        <v>544</v>
      </c>
      <c r="B35" s="570"/>
      <c r="C35" s="237">
        <v>0</v>
      </c>
      <c r="D35" s="237">
        <v>0</v>
      </c>
    </row>
    <row r="36" spans="1:16001" ht="20.25" customHeight="1">
      <c r="A36" s="579" t="s">
        <v>545</v>
      </c>
      <c r="B36" s="580"/>
      <c r="C36" s="324">
        <v>12021112.920000002</v>
      </c>
      <c r="D36" s="324">
        <v>12371655.689999998</v>
      </c>
    </row>
    <row r="37" spans="1:16001" ht="20.25" customHeight="1">
      <c r="A37" s="573" t="s">
        <v>546</v>
      </c>
      <c r="B37" s="574"/>
      <c r="C37" s="324">
        <v>-8762825.959999999</v>
      </c>
      <c r="D37" s="324">
        <v>-9226135.6100000013</v>
      </c>
    </row>
    <row r="38" spans="1:16001" ht="20.25" customHeight="1">
      <c r="A38" s="569" t="s">
        <v>547</v>
      </c>
      <c r="B38" s="570"/>
      <c r="C38" s="237">
        <v>0</v>
      </c>
      <c r="D38" s="237">
        <v>11103.19</v>
      </c>
    </row>
    <row r="39" spans="1:16001" ht="20.25" customHeight="1">
      <c r="A39" s="569" t="s">
        <v>548</v>
      </c>
      <c r="B39" s="570"/>
      <c r="C39" s="237">
        <v>-8762825.959999999</v>
      </c>
      <c r="D39" s="237">
        <v>-9237238.8000000007</v>
      </c>
    </row>
    <row r="40" spans="1:16001" ht="19.5" customHeight="1">
      <c r="A40" s="569" t="s">
        <v>549</v>
      </c>
      <c r="B40" s="570"/>
      <c r="C40" s="324">
        <v>0</v>
      </c>
      <c r="D40" s="324">
        <v>0</v>
      </c>
    </row>
    <row r="41" spans="1:16001" ht="27.75" customHeight="1">
      <c r="A41" s="577" t="s">
        <v>550</v>
      </c>
      <c r="B41" s="578"/>
      <c r="C41" s="324">
        <v>3258286.9600000018</v>
      </c>
      <c r="D41" s="324">
        <v>3145520.0799999977</v>
      </c>
    </row>
    <row r="42" spans="1:16001">
      <c r="A42" s="238"/>
      <c r="B42" s="366"/>
      <c r="C42" s="367"/>
      <c r="D42" s="367"/>
      <c r="E42" s="367"/>
      <c r="F42" s="367"/>
    </row>
    <row r="43" spans="1:16001">
      <c r="A43" s="238"/>
      <c r="B43" s="366"/>
      <c r="C43" s="367"/>
      <c r="D43" s="367"/>
      <c r="E43" s="367"/>
      <c r="F43" s="367"/>
    </row>
    <row r="44" spans="1:16001">
      <c r="A44" s="234"/>
      <c r="B44" s="362" t="s">
        <v>603</v>
      </c>
      <c r="C44" s="260"/>
      <c r="D44" s="260"/>
      <c r="E44" s="260"/>
    </row>
    <row r="45" spans="1:16001">
      <c r="A45" s="365" t="s">
        <v>604</v>
      </c>
      <c r="B45" s="364" t="s">
        <v>605</v>
      </c>
      <c r="C45" s="567" t="s">
        <v>606</v>
      </c>
      <c r="D45" s="567"/>
    </row>
    <row r="46" spans="1:16001">
      <c r="A46" s="365" t="s">
        <v>607</v>
      </c>
      <c r="B46" s="365" t="s">
        <v>608</v>
      </c>
      <c r="C46" s="568" t="s">
        <v>609</v>
      </c>
      <c r="D46" s="568"/>
    </row>
    <row r="47" spans="1:16001" ht="17.25" customHeight="1">
      <c r="A47" s="564"/>
      <c r="B47" s="564"/>
      <c r="C47" s="565"/>
      <c r="D47" s="565"/>
      <c r="E47" s="357"/>
      <c r="F47" s="357"/>
      <c r="I47" s="357"/>
      <c r="J47" s="357"/>
      <c r="M47" s="357"/>
      <c r="N47" s="357"/>
      <c r="Q47" s="357"/>
      <c r="R47" s="357"/>
      <c r="U47" s="357"/>
      <c r="V47" s="357"/>
      <c r="Y47" s="357"/>
      <c r="Z47" s="357"/>
      <c r="AC47" s="357"/>
      <c r="AD47" s="357"/>
      <c r="AG47" s="357"/>
      <c r="AH47" s="357"/>
      <c r="AK47" s="357"/>
      <c r="AL47" s="357"/>
      <c r="AO47" s="357"/>
      <c r="AP47" s="357"/>
      <c r="AS47" s="357"/>
      <c r="AT47" s="357"/>
      <c r="AW47" s="357"/>
      <c r="AX47" s="357"/>
      <c r="BA47" s="357"/>
      <c r="BB47" s="357"/>
      <c r="BE47" s="357"/>
      <c r="BF47" s="357"/>
      <c r="BI47" s="357"/>
      <c r="BJ47" s="357"/>
      <c r="BM47" s="357"/>
      <c r="BN47" s="357"/>
      <c r="BQ47" s="357"/>
      <c r="BR47" s="357"/>
      <c r="BU47" s="357"/>
      <c r="BV47" s="357"/>
      <c r="BY47" s="357"/>
      <c r="BZ47" s="357"/>
      <c r="CC47" s="357"/>
      <c r="CD47" s="357"/>
      <c r="CG47" s="357"/>
      <c r="CH47" s="357"/>
      <c r="CK47" s="357"/>
      <c r="CL47" s="357"/>
      <c r="CO47" s="357"/>
      <c r="CP47" s="357"/>
      <c r="CS47" s="357"/>
      <c r="CT47" s="357"/>
      <c r="CW47" s="357"/>
      <c r="CX47" s="357"/>
      <c r="DA47" s="357"/>
      <c r="DB47" s="357"/>
      <c r="DE47" s="357"/>
      <c r="DF47" s="357"/>
      <c r="DI47" s="357"/>
      <c r="DJ47" s="357"/>
      <c r="DM47" s="357"/>
      <c r="DN47" s="357"/>
      <c r="DQ47" s="357"/>
      <c r="DR47" s="357"/>
      <c r="DU47" s="357"/>
      <c r="DV47" s="357"/>
      <c r="DY47" s="357"/>
      <c r="DZ47" s="357"/>
      <c r="EC47" s="357"/>
      <c r="ED47" s="357"/>
      <c r="EH47" s="357"/>
      <c r="EI47" s="357"/>
      <c r="EL47" s="357"/>
      <c r="EM47" s="357"/>
      <c r="EP47" s="357"/>
      <c r="EQ47" s="357"/>
      <c r="ET47" s="357"/>
      <c r="EU47" s="357"/>
      <c r="EX47" s="357"/>
      <c r="EY47" s="357"/>
      <c r="FB47" s="357"/>
      <c r="FC47" s="357"/>
      <c r="FF47" s="357"/>
      <c r="FG47" s="357"/>
      <c r="FJ47" s="357"/>
      <c r="FK47" s="357"/>
      <c r="FN47" s="357"/>
      <c r="FO47" s="357"/>
      <c r="FR47" s="357"/>
      <c r="FS47" s="357"/>
      <c r="FV47" s="357"/>
      <c r="FW47" s="357"/>
      <c r="FZ47" s="357"/>
      <c r="GA47" s="357"/>
      <c r="GD47" s="357"/>
      <c r="GE47" s="357"/>
      <c r="GH47" s="357"/>
      <c r="GI47" s="357"/>
      <c r="GL47" s="357"/>
      <c r="GM47" s="357"/>
      <c r="GP47" s="357"/>
      <c r="GQ47" s="357"/>
      <c r="GT47" s="357"/>
      <c r="GU47" s="357"/>
      <c r="GX47" s="357"/>
      <c r="GY47" s="357"/>
      <c r="HB47" s="357"/>
      <c r="HC47" s="357"/>
      <c r="HF47" s="357"/>
      <c r="HG47" s="357"/>
      <c r="HI47" s="357"/>
      <c r="HL47" s="357"/>
      <c r="HM47" s="357"/>
      <c r="HP47" s="357"/>
      <c r="HQ47" s="357"/>
      <c r="HT47" s="357"/>
      <c r="HU47" s="357"/>
      <c r="HX47" s="357"/>
      <c r="HY47" s="357"/>
      <c r="IB47" s="357"/>
      <c r="IC47" s="357"/>
      <c r="IF47" s="357"/>
      <c r="IG47" s="357"/>
      <c r="IJ47" s="357"/>
      <c r="IK47" s="357"/>
      <c r="IN47" s="357"/>
      <c r="IO47" s="357"/>
      <c r="IR47" s="357"/>
      <c r="IS47" s="357"/>
      <c r="IV47" s="357"/>
      <c r="IW47" s="357"/>
      <c r="IZ47" s="357"/>
      <c r="JA47" s="357"/>
      <c r="JD47" s="357"/>
      <c r="JE47" s="357"/>
      <c r="JH47" s="357"/>
      <c r="JI47" s="357"/>
      <c r="JL47" s="357"/>
      <c r="JM47" s="357"/>
      <c r="JP47" s="357"/>
      <c r="JQ47" s="357"/>
      <c r="JT47" s="357"/>
      <c r="JU47" s="357"/>
      <c r="JX47" s="357"/>
      <c r="JY47" s="357"/>
      <c r="KB47" s="357"/>
      <c r="KC47" s="357"/>
      <c r="KF47" s="357"/>
      <c r="KG47" s="357"/>
      <c r="KJ47" s="357"/>
      <c r="KK47" s="357"/>
      <c r="KN47" s="357"/>
      <c r="KO47" s="357"/>
      <c r="KR47" s="357"/>
      <c r="KS47" s="357"/>
      <c r="KV47" s="357"/>
      <c r="KW47" s="357"/>
      <c r="KZ47" s="357"/>
      <c r="LA47" s="357"/>
      <c r="LD47" s="357"/>
      <c r="LE47" s="357"/>
      <c r="LH47" s="357"/>
      <c r="LI47" s="357"/>
      <c r="LL47" s="357"/>
      <c r="LM47" s="357"/>
      <c r="LP47" s="357"/>
      <c r="LQ47" s="357"/>
      <c r="LT47" s="357"/>
      <c r="LU47" s="357"/>
      <c r="LX47" s="357"/>
      <c r="LY47" s="357"/>
      <c r="MB47" s="357"/>
      <c r="MC47" s="357"/>
      <c r="MF47" s="357"/>
      <c r="MG47" s="357"/>
      <c r="MJ47" s="357"/>
      <c r="MK47" s="357"/>
      <c r="MN47" s="357"/>
      <c r="MO47" s="357"/>
      <c r="MR47" s="357"/>
      <c r="MS47" s="357"/>
      <c r="MV47" s="357"/>
      <c r="MW47" s="357"/>
      <c r="MZ47" s="357"/>
      <c r="NA47" s="357"/>
      <c r="ND47" s="357"/>
      <c r="NE47" s="357"/>
      <c r="NH47" s="357"/>
      <c r="NI47" s="357"/>
      <c r="NL47" s="357"/>
      <c r="NM47" s="357"/>
      <c r="NP47" s="357"/>
      <c r="NQ47" s="357"/>
      <c r="NT47" s="357"/>
      <c r="NU47" s="357"/>
      <c r="NX47" s="357"/>
      <c r="NY47" s="357"/>
      <c r="OB47" s="357"/>
      <c r="OC47" s="357"/>
      <c r="OF47" s="357"/>
      <c r="OG47" s="357"/>
      <c r="OJ47" s="357"/>
      <c r="OK47" s="357"/>
      <c r="ON47" s="357"/>
      <c r="OO47" s="357"/>
      <c r="OR47" s="357"/>
      <c r="OS47" s="357"/>
      <c r="OV47" s="357"/>
      <c r="OW47" s="357"/>
      <c r="OZ47" s="357"/>
      <c r="PA47" s="357"/>
      <c r="PD47" s="357"/>
      <c r="PE47" s="357"/>
      <c r="PH47" s="357"/>
      <c r="PI47" s="357"/>
      <c r="PL47" s="357"/>
      <c r="PM47" s="357"/>
      <c r="PP47" s="357"/>
      <c r="PQ47" s="357"/>
      <c r="PT47" s="357"/>
      <c r="PU47" s="357"/>
      <c r="PX47" s="357"/>
      <c r="PY47" s="357"/>
      <c r="QB47" s="357"/>
      <c r="QC47" s="357"/>
      <c r="QF47" s="357"/>
      <c r="QG47" s="357"/>
      <c r="QJ47" s="357"/>
      <c r="QK47" s="357"/>
      <c r="QN47" s="357"/>
      <c r="QO47" s="357"/>
      <c r="QR47" s="357"/>
      <c r="QS47" s="357"/>
      <c r="QV47" s="357"/>
      <c r="QW47" s="357"/>
      <c r="QZ47" s="357"/>
      <c r="RA47" s="357"/>
      <c r="RD47" s="357"/>
      <c r="RE47" s="357"/>
      <c r="RH47" s="357"/>
      <c r="RI47" s="357"/>
      <c r="RL47" s="357"/>
      <c r="RM47" s="357"/>
      <c r="RP47" s="357"/>
      <c r="RQ47" s="357"/>
      <c r="RT47" s="357"/>
      <c r="RU47" s="357"/>
      <c r="RX47" s="357"/>
      <c r="RY47" s="357"/>
      <c r="SB47" s="357"/>
      <c r="SC47" s="357"/>
      <c r="SF47" s="357"/>
      <c r="SG47" s="357"/>
      <c r="SJ47" s="357"/>
      <c r="SK47" s="357"/>
      <c r="SN47" s="357"/>
      <c r="SO47" s="357"/>
      <c r="SR47" s="357"/>
      <c r="SS47" s="357"/>
      <c r="SV47" s="357"/>
      <c r="SW47" s="357"/>
      <c r="SZ47" s="357"/>
      <c r="TA47" s="357"/>
      <c r="TD47" s="357"/>
      <c r="TE47" s="357"/>
      <c r="TH47" s="357"/>
      <c r="TI47" s="357"/>
      <c r="TL47" s="357"/>
      <c r="TM47" s="357"/>
      <c r="TP47" s="357"/>
      <c r="TQ47" s="357"/>
      <c r="TT47" s="357"/>
      <c r="TU47" s="357"/>
      <c r="TX47" s="357"/>
      <c r="TY47" s="357"/>
      <c r="UB47" s="357"/>
      <c r="UC47" s="357"/>
      <c r="UF47" s="357"/>
      <c r="UG47" s="357"/>
      <c r="UJ47" s="357"/>
      <c r="UK47" s="357"/>
      <c r="UN47" s="357"/>
      <c r="UO47" s="357"/>
      <c r="UR47" s="357"/>
      <c r="US47" s="357"/>
      <c r="UV47" s="357"/>
      <c r="UW47" s="357"/>
      <c r="UZ47" s="357"/>
      <c r="VA47" s="357"/>
      <c r="VD47" s="357"/>
      <c r="VE47" s="357"/>
      <c r="VH47" s="357"/>
      <c r="VI47" s="357"/>
      <c r="VL47" s="357"/>
      <c r="VM47" s="357"/>
      <c r="VP47" s="357"/>
      <c r="VQ47" s="357"/>
      <c r="VT47" s="357"/>
      <c r="VU47" s="357"/>
      <c r="VX47" s="357"/>
      <c r="VY47" s="357"/>
      <c r="WB47" s="357"/>
      <c r="WC47" s="357"/>
      <c r="WF47" s="357"/>
      <c r="WG47" s="357"/>
      <c r="WJ47" s="357"/>
      <c r="WK47" s="357"/>
      <c r="WN47" s="357"/>
      <c r="WO47" s="357"/>
      <c r="WR47" s="357"/>
      <c r="WS47" s="357"/>
      <c r="WV47" s="357"/>
      <c r="WW47" s="357"/>
      <c r="WZ47" s="357"/>
      <c r="XA47" s="357"/>
      <c r="XD47" s="357"/>
      <c r="XE47" s="357"/>
      <c r="XH47" s="357"/>
      <c r="XI47" s="357"/>
      <c r="XL47" s="357"/>
      <c r="XM47" s="357"/>
      <c r="XP47" s="357"/>
      <c r="XQ47" s="357"/>
      <c r="XT47" s="357"/>
      <c r="XU47" s="357"/>
      <c r="XX47" s="357"/>
      <c r="XY47" s="357"/>
      <c r="YB47" s="357"/>
      <c r="YC47" s="357"/>
      <c r="YF47" s="357"/>
      <c r="YG47" s="357"/>
      <c r="YJ47" s="357"/>
      <c r="YK47" s="357"/>
      <c r="YN47" s="357"/>
      <c r="YO47" s="357"/>
      <c r="YR47" s="357"/>
      <c r="YS47" s="357"/>
      <c r="YV47" s="357"/>
      <c r="YW47" s="357"/>
      <c r="YZ47" s="357"/>
      <c r="ZA47" s="357"/>
      <c r="ZD47" s="357"/>
      <c r="ZE47" s="357"/>
      <c r="ZH47" s="357"/>
      <c r="ZI47" s="357"/>
      <c r="ZL47" s="357"/>
      <c r="ZM47" s="357"/>
      <c r="ZP47" s="357"/>
      <c r="ZQ47" s="357"/>
      <c r="ZT47" s="357"/>
      <c r="ZU47" s="357"/>
      <c r="ZX47" s="357"/>
      <c r="ZY47" s="357"/>
      <c r="AAB47" s="357"/>
      <c r="AAC47" s="357"/>
      <c r="AAF47" s="357"/>
      <c r="AAG47" s="357"/>
      <c r="AAJ47" s="357"/>
      <c r="AAK47" s="357"/>
      <c r="AAN47" s="357"/>
      <c r="AAO47" s="357"/>
      <c r="AAR47" s="357"/>
      <c r="AAS47" s="357"/>
      <c r="AAV47" s="357"/>
      <c r="AAW47" s="357"/>
      <c r="AAZ47" s="357"/>
      <c r="ABA47" s="357"/>
      <c r="ABD47" s="357"/>
      <c r="ABE47" s="357"/>
      <c r="ABH47" s="357"/>
      <c r="ABI47" s="357"/>
      <c r="ABL47" s="357"/>
      <c r="ABM47" s="357"/>
      <c r="ABP47" s="357"/>
      <c r="ABQ47" s="357"/>
      <c r="ABT47" s="357"/>
      <c r="ABU47" s="357"/>
      <c r="ABX47" s="357"/>
      <c r="ABY47" s="357"/>
      <c r="ACB47" s="357"/>
      <c r="ACC47" s="357"/>
      <c r="ACF47" s="357"/>
      <c r="ACG47" s="357"/>
      <c r="ACJ47" s="357"/>
      <c r="ACK47" s="357"/>
      <c r="ACN47" s="357"/>
      <c r="ACO47" s="357"/>
      <c r="ACR47" s="357"/>
      <c r="ACS47" s="357"/>
      <c r="ACV47" s="357"/>
      <c r="ACW47" s="357"/>
      <c r="ACZ47" s="357"/>
      <c r="ADA47" s="357"/>
      <c r="ADD47" s="357"/>
      <c r="ADE47" s="357"/>
      <c r="ADH47" s="357"/>
      <c r="ADI47" s="357"/>
      <c r="ADL47" s="357"/>
      <c r="ADM47" s="357"/>
      <c r="ADP47" s="357"/>
      <c r="ADQ47" s="357"/>
      <c r="ADT47" s="357"/>
      <c r="ADU47" s="357"/>
      <c r="ADX47" s="357"/>
      <c r="ADY47" s="357"/>
      <c r="AEB47" s="357"/>
      <c r="AEC47" s="357"/>
      <c r="AEF47" s="357"/>
      <c r="AEG47" s="357"/>
      <c r="AEJ47" s="357"/>
      <c r="AEK47" s="357"/>
      <c r="AEN47" s="357"/>
      <c r="AEO47" s="357"/>
      <c r="AER47" s="357"/>
      <c r="AES47" s="357"/>
      <c r="AEV47" s="357"/>
      <c r="AEW47" s="357"/>
      <c r="AEZ47" s="357"/>
      <c r="AFA47" s="357"/>
      <c r="AFD47" s="357"/>
      <c r="AFE47" s="357"/>
      <c r="AFH47" s="357"/>
      <c r="AFI47" s="357"/>
      <c r="AFL47" s="357"/>
      <c r="AFM47" s="357"/>
      <c r="AFP47" s="357"/>
      <c r="AFQ47" s="357"/>
      <c r="AFT47" s="357"/>
      <c r="AFU47" s="357"/>
      <c r="AFX47" s="357"/>
      <c r="AFY47" s="357"/>
      <c r="AGB47" s="357"/>
      <c r="AGC47" s="357"/>
      <c r="AGF47" s="357"/>
      <c r="AGG47" s="357"/>
      <c r="AGJ47" s="357"/>
      <c r="AGK47" s="357"/>
      <c r="AGN47" s="357"/>
      <c r="AGO47" s="357"/>
      <c r="AGR47" s="357"/>
      <c r="AGS47" s="357"/>
      <c r="AGV47" s="357"/>
      <c r="AGW47" s="357"/>
      <c r="AGZ47" s="357"/>
      <c r="AHA47" s="357"/>
      <c r="AHD47" s="357"/>
      <c r="AHE47" s="357"/>
      <c r="AHH47" s="357"/>
      <c r="AHI47" s="357"/>
      <c r="AHL47" s="357"/>
      <c r="AHM47" s="357"/>
      <c r="AHP47" s="357"/>
      <c r="AHQ47" s="357"/>
      <c r="AHT47" s="357"/>
      <c r="AHU47" s="357"/>
      <c r="AHX47" s="357"/>
      <c r="AHY47" s="357"/>
      <c r="AIB47" s="357"/>
      <c r="AIC47" s="357"/>
      <c r="AIF47" s="357"/>
      <c r="AIG47" s="357"/>
      <c r="AIJ47" s="357"/>
      <c r="AIK47" s="357"/>
      <c r="AIN47" s="357"/>
      <c r="AIO47" s="357"/>
      <c r="AIR47" s="357"/>
      <c r="AIS47" s="357"/>
      <c r="AIV47" s="357"/>
      <c r="AIW47" s="357"/>
      <c r="AIZ47" s="357"/>
      <c r="AJA47" s="357"/>
      <c r="AJD47" s="357"/>
      <c r="AJE47" s="357"/>
      <c r="AJH47" s="357"/>
      <c r="AJI47" s="357"/>
      <c r="AJL47" s="357"/>
      <c r="AJM47" s="357"/>
      <c r="AJP47" s="357"/>
      <c r="AJQ47" s="357"/>
      <c r="AJT47" s="357"/>
      <c r="AJU47" s="357"/>
      <c r="AJX47" s="357"/>
      <c r="AJY47" s="357"/>
      <c r="AKB47" s="357"/>
      <c r="AKC47" s="357"/>
      <c r="AKF47" s="357"/>
      <c r="AKG47" s="357"/>
      <c r="AKJ47" s="357"/>
      <c r="AKK47" s="357"/>
      <c r="AKN47" s="357"/>
      <c r="AKO47" s="357"/>
      <c r="AKR47" s="357"/>
      <c r="AKS47" s="357"/>
      <c r="AKV47" s="357"/>
      <c r="AKW47" s="357"/>
      <c r="AKZ47" s="357"/>
      <c r="ALA47" s="357"/>
      <c r="ALD47" s="357"/>
      <c r="ALE47" s="357"/>
      <c r="ALH47" s="357"/>
      <c r="ALI47" s="357"/>
      <c r="ALL47" s="357"/>
      <c r="ALM47" s="357"/>
      <c r="ALP47" s="357"/>
      <c r="ALQ47" s="357"/>
      <c r="ALT47" s="357"/>
      <c r="ALU47" s="357"/>
      <c r="ALX47" s="357"/>
      <c r="ALY47" s="357"/>
      <c r="AMB47" s="357"/>
      <c r="AMC47" s="357"/>
      <c r="AMF47" s="357"/>
      <c r="AMG47" s="357"/>
      <c r="AMJ47" s="357"/>
      <c r="AMK47" s="357"/>
      <c r="AMN47" s="357"/>
      <c r="AMO47" s="357"/>
      <c r="AMR47" s="357"/>
      <c r="AMS47" s="357"/>
      <c r="AMV47" s="357"/>
      <c r="AMW47" s="357"/>
      <c r="AMZ47" s="357"/>
      <c r="ANA47" s="357"/>
      <c r="AND47" s="357"/>
      <c r="ANE47" s="357"/>
      <c r="ANH47" s="357"/>
      <c r="ANI47" s="357"/>
      <c r="ANL47" s="357"/>
      <c r="ANM47" s="357"/>
      <c r="ANP47" s="357"/>
      <c r="ANQ47" s="357"/>
      <c r="ANT47" s="357"/>
      <c r="ANU47" s="357"/>
      <c r="ANX47" s="357"/>
      <c r="ANY47" s="357"/>
      <c r="AOB47" s="357"/>
      <c r="AOC47" s="357"/>
      <c r="AOF47" s="357"/>
      <c r="AOG47" s="357"/>
      <c r="AOJ47" s="357"/>
      <c r="AOK47" s="357"/>
      <c r="AON47" s="357"/>
      <c r="AOO47" s="357"/>
      <c r="AOR47" s="357"/>
      <c r="AOS47" s="357"/>
      <c r="AOV47" s="357"/>
      <c r="AOW47" s="357"/>
      <c r="AOZ47" s="357"/>
      <c r="APA47" s="357"/>
      <c r="APD47" s="357"/>
      <c r="APE47" s="357"/>
      <c r="APH47" s="357"/>
      <c r="API47" s="357"/>
      <c r="APL47" s="357"/>
      <c r="APM47" s="357"/>
      <c r="APP47" s="357"/>
      <c r="APQ47" s="357"/>
      <c r="APT47" s="357"/>
      <c r="APU47" s="357"/>
      <c r="APX47" s="357"/>
      <c r="APY47" s="357"/>
      <c r="AQB47" s="357"/>
      <c r="AQC47" s="357"/>
      <c r="AQF47" s="357"/>
      <c r="AQG47" s="357"/>
      <c r="AQJ47" s="357"/>
      <c r="AQK47" s="357"/>
      <c r="AQN47" s="357"/>
      <c r="AQO47" s="357"/>
      <c r="AQR47" s="357"/>
      <c r="AQS47" s="357"/>
      <c r="AQV47" s="357"/>
      <c r="AQW47" s="357"/>
      <c r="AQZ47" s="357"/>
      <c r="ARA47" s="357"/>
      <c r="ARD47" s="357"/>
      <c r="ARE47" s="357"/>
      <c r="ARH47" s="357"/>
      <c r="ARI47" s="357"/>
      <c r="ARL47" s="357"/>
      <c r="ARM47" s="357"/>
      <c r="ARP47" s="357"/>
      <c r="ARQ47" s="357"/>
      <c r="ART47" s="357"/>
      <c r="ARU47" s="357"/>
      <c r="ARX47" s="357"/>
      <c r="ARY47" s="357"/>
      <c r="ASB47" s="357"/>
      <c r="ASC47" s="357"/>
      <c r="ASF47" s="357"/>
      <c r="ASG47" s="357"/>
      <c r="ASJ47" s="357"/>
      <c r="ASK47" s="357"/>
      <c r="ASN47" s="357"/>
      <c r="ASO47" s="357"/>
      <c r="ASR47" s="357"/>
      <c r="ASS47" s="357"/>
      <c r="ASV47" s="357"/>
      <c r="ASW47" s="357"/>
      <c r="ASZ47" s="357"/>
      <c r="ATA47" s="357"/>
      <c r="ATD47" s="357"/>
      <c r="ATE47" s="357"/>
      <c r="ATH47" s="357"/>
      <c r="ATI47" s="357"/>
      <c r="ATL47" s="357"/>
      <c r="ATM47" s="357"/>
      <c r="ATP47" s="357"/>
      <c r="ATQ47" s="357"/>
      <c r="ATT47" s="357"/>
      <c r="ATU47" s="357"/>
      <c r="ATX47" s="357"/>
      <c r="ATY47" s="357"/>
      <c r="AUB47" s="357"/>
      <c r="AUC47" s="357"/>
      <c r="AUF47" s="357"/>
      <c r="AUG47" s="357"/>
      <c r="AUJ47" s="357"/>
      <c r="AUK47" s="357"/>
      <c r="AUN47" s="357"/>
      <c r="AUO47" s="357"/>
      <c r="AUR47" s="357"/>
      <c r="AUS47" s="357"/>
      <c r="AUV47" s="357"/>
      <c r="AUW47" s="357"/>
      <c r="AUZ47" s="357"/>
      <c r="AVA47" s="357"/>
      <c r="AVD47" s="357"/>
      <c r="AVE47" s="357"/>
      <c r="AVH47" s="357"/>
      <c r="AVI47" s="357"/>
      <c r="AVL47" s="357"/>
      <c r="AVM47" s="357"/>
      <c r="AVP47" s="357"/>
      <c r="AVQ47" s="357"/>
      <c r="AVT47" s="357"/>
      <c r="AVU47" s="357"/>
      <c r="AVX47" s="357"/>
      <c r="AVY47" s="357"/>
      <c r="AWB47" s="357"/>
      <c r="AWC47" s="357"/>
      <c r="AWF47" s="357"/>
      <c r="AWG47" s="357"/>
      <c r="AWJ47" s="357"/>
      <c r="AWK47" s="357"/>
      <c r="AWN47" s="357"/>
      <c r="AWO47" s="357"/>
      <c r="AWR47" s="357"/>
      <c r="AWS47" s="357"/>
      <c r="AWV47" s="357"/>
      <c r="AWW47" s="357"/>
      <c r="AWZ47" s="357"/>
      <c r="AXA47" s="357"/>
      <c r="AXD47" s="357"/>
      <c r="AXE47" s="357"/>
      <c r="AXH47" s="357"/>
      <c r="AXI47" s="357"/>
      <c r="AXL47" s="357"/>
      <c r="AXM47" s="357"/>
      <c r="AXP47" s="357"/>
      <c r="AXQ47" s="357"/>
      <c r="AXT47" s="357"/>
      <c r="AXU47" s="357"/>
      <c r="AXX47" s="357"/>
      <c r="AXY47" s="357"/>
      <c r="AYB47" s="357"/>
      <c r="AYC47" s="357"/>
      <c r="AYF47" s="357"/>
      <c r="AYG47" s="357"/>
      <c r="AYJ47" s="357"/>
      <c r="AYK47" s="357"/>
      <c r="AYN47" s="357"/>
      <c r="AYO47" s="357"/>
      <c r="AYR47" s="357"/>
      <c r="AYS47" s="357"/>
      <c r="AYV47" s="357"/>
      <c r="AYW47" s="357"/>
      <c r="AYZ47" s="357"/>
      <c r="AZA47" s="357"/>
      <c r="AZD47" s="357"/>
      <c r="AZE47" s="357"/>
      <c r="AZH47" s="357"/>
      <c r="AZI47" s="357"/>
      <c r="AZL47" s="357"/>
      <c r="AZM47" s="357"/>
      <c r="AZP47" s="357"/>
      <c r="AZQ47" s="357"/>
      <c r="AZT47" s="357"/>
      <c r="AZU47" s="357"/>
      <c r="AZX47" s="357"/>
      <c r="AZY47" s="357"/>
      <c r="BAB47" s="357"/>
      <c r="BAC47" s="357"/>
      <c r="BAF47" s="357"/>
      <c r="BAG47" s="357"/>
      <c r="BAJ47" s="357"/>
      <c r="BAK47" s="357"/>
      <c r="BAN47" s="357"/>
      <c r="BAO47" s="357"/>
      <c r="BAR47" s="357"/>
      <c r="BAS47" s="357"/>
      <c r="BAV47" s="357"/>
      <c r="BAW47" s="357"/>
      <c r="BAZ47" s="357"/>
      <c r="BBA47" s="357"/>
      <c r="BBD47" s="357"/>
      <c r="BBE47" s="357"/>
      <c r="BBH47" s="357"/>
      <c r="BBI47" s="357"/>
      <c r="BBL47" s="357"/>
      <c r="BBM47" s="357"/>
      <c r="BBP47" s="357"/>
      <c r="BBQ47" s="357"/>
      <c r="BBT47" s="357"/>
      <c r="BBU47" s="357"/>
      <c r="BBX47" s="357"/>
      <c r="BBY47" s="357"/>
      <c r="BCB47" s="357"/>
      <c r="BCC47" s="357"/>
      <c r="BCF47" s="357"/>
      <c r="BCG47" s="357"/>
      <c r="BCJ47" s="357"/>
      <c r="BCK47" s="357"/>
      <c r="BCN47" s="357"/>
      <c r="BCO47" s="357"/>
      <c r="BCR47" s="357"/>
      <c r="BCS47" s="357"/>
      <c r="BCV47" s="357"/>
      <c r="BCW47" s="357"/>
      <c r="BCZ47" s="357"/>
      <c r="BDA47" s="357"/>
      <c r="BDD47" s="357"/>
      <c r="BDE47" s="357"/>
      <c r="BDH47" s="357"/>
      <c r="BDI47" s="357"/>
      <c r="BDL47" s="357"/>
      <c r="BDM47" s="357"/>
      <c r="BDP47" s="357"/>
      <c r="BDQ47" s="357"/>
      <c r="BDT47" s="357"/>
      <c r="BDU47" s="357"/>
      <c r="BDX47" s="357"/>
      <c r="BDY47" s="357"/>
      <c r="BEB47" s="357"/>
      <c r="BEC47" s="357"/>
      <c r="BEF47" s="357"/>
      <c r="BEG47" s="357"/>
      <c r="BEJ47" s="357"/>
      <c r="BEK47" s="357"/>
      <c r="BEN47" s="357"/>
      <c r="BEO47" s="357"/>
      <c r="BER47" s="357"/>
      <c r="BES47" s="357"/>
      <c r="BEV47" s="357"/>
      <c r="BEW47" s="357"/>
      <c r="BEZ47" s="357"/>
      <c r="BFA47" s="357"/>
      <c r="BFD47" s="357"/>
      <c r="BFE47" s="357"/>
      <c r="BFH47" s="357"/>
      <c r="BFI47" s="357"/>
      <c r="BFL47" s="357"/>
      <c r="BFM47" s="357"/>
      <c r="BFP47" s="357"/>
      <c r="BFQ47" s="357"/>
      <c r="BFT47" s="357"/>
      <c r="BFU47" s="357"/>
      <c r="BFX47" s="357"/>
      <c r="BFY47" s="357"/>
      <c r="BGB47" s="357"/>
      <c r="BGC47" s="357"/>
      <c r="BGF47" s="357"/>
      <c r="BGG47" s="357"/>
      <c r="BGJ47" s="357"/>
      <c r="BGK47" s="357"/>
      <c r="BGN47" s="357"/>
      <c r="BGO47" s="357"/>
      <c r="BGR47" s="357"/>
      <c r="BGS47" s="357"/>
      <c r="BGV47" s="357"/>
      <c r="BGW47" s="357"/>
      <c r="BGZ47" s="357"/>
      <c r="BHA47" s="357"/>
      <c r="BHD47" s="357"/>
      <c r="BHE47" s="357"/>
      <c r="BHH47" s="357"/>
      <c r="BHI47" s="357"/>
      <c r="BHL47" s="357"/>
      <c r="BHM47" s="357"/>
      <c r="BHP47" s="357"/>
      <c r="BHQ47" s="357"/>
      <c r="BHT47" s="357"/>
      <c r="BHU47" s="357"/>
      <c r="BHX47" s="357"/>
      <c r="BHY47" s="357"/>
      <c r="BIB47" s="357"/>
      <c r="BIC47" s="357"/>
      <c r="BIF47" s="357"/>
      <c r="BIG47" s="357"/>
      <c r="BIJ47" s="357"/>
      <c r="BIK47" s="357"/>
      <c r="BIN47" s="357"/>
      <c r="BIO47" s="357"/>
      <c r="BIR47" s="357"/>
      <c r="BIS47" s="357"/>
      <c r="BIV47" s="357"/>
      <c r="BIW47" s="357"/>
      <c r="BIZ47" s="357"/>
      <c r="BJA47" s="357"/>
      <c r="BJD47" s="357"/>
      <c r="BJE47" s="357"/>
      <c r="BJH47" s="357"/>
      <c r="BJI47" s="357"/>
      <c r="BJL47" s="357"/>
      <c r="BJM47" s="357"/>
      <c r="BJP47" s="357"/>
      <c r="BJQ47" s="357"/>
      <c r="BJT47" s="357"/>
      <c r="BJU47" s="357"/>
      <c r="BJX47" s="357"/>
      <c r="BJY47" s="357"/>
      <c r="BKB47" s="357"/>
      <c r="BKC47" s="357"/>
      <c r="BKF47" s="357"/>
      <c r="BKG47" s="357"/>
      <c r="BKJ47" s="357"/>
      <c r="BKK47" s="357"/>
      <c r="BKN47" s="357"/>
      <c r="BKO47" s="357"/>
      <c r="BKR47" s="357"/>
      <c r="BKS47" s="357"/>
      <c r="BKV47" s="357"/>
      <c r="BKW47" s="357"/>
      <c r="BKZ47" s="357"/>
      <c r="BLA47" s="357"/>
      <c r="BLD47" s="357"/>
      <c r="BLE47" s="357"/>
      <c r="BLH47" s="357"/>
      <c r="BLI47" s="357"/>
      <c r="BLL47" s="357"/>
      <c r="BLM47" s="357"/>
      <c r="BLP47" s="357"/>
      <c r="BLQ47" s="357"/>
      <c r="BLT47" s="357"/>
      <c r="BLU47" s="357"/>
      <c r="BLX47" s="357"/>
      <c r="BLY47" s="357"/>
      <c r="BMB47" s="357"/>
      <c r="BMC47" s="357"/>
      <c r="BMF47" s="357"/>
      <c r="BMG47" s="357"/>
      <c r="BMJ47" s="357"/>
      <c r="BMK47" s="357"/>
      <c r="BMN47" s="357"/>
      <c r="BMO47" s="357"/>
      <c r="BMR47" s="357"/>
      <c r="BMS47" s="357"/>
      <c r="BMV47" s="357"/>
      <c r="BMW47" s="357"/>
      <c r="BMZ47" s="357"/>
      <c r="BNA47" s="357"/>
      <c r="BND47" s="357"/>
      <c r="BNE47" s="357"/>
      <c r="BNH47" s="357"/>
      <c r="BNI47" s="357"/>
      <c r="BNL47" s="357"/>
      <c r="BNM47" s="357"/>
      <c r="BNP47" s="357"/>
      <c r="BNQ47" s="357"/>
      <c r="BNT47" s="357"/>
      <c r="BNU47" s="357"/>
      <c r="BNX47" s="357"/>
      <c r="BNY47" s="357"/>
      <c r="BOB47" s="357"/>
      <c r="BOC47" s="357"/>
      <c r="BOF47" s="357"/>
      <c r="BOG47" s="357"/>
      <c r="BOJ47" s="357"/>
      <c r="BOK47" s="357"/>
      <c r="BON47" s="357"/>
      <c r="BOO47" s="357"/>
      <c r="BOR47" s="357"/>
      <c r="BOS47" s="357"/>
      <c r="BOV47" s="357"/>
      <c r="BOW47" s="357"/>
      <c r="BOZ47" s="357"/>
      <c r="BPA47" s="357"/>
      <c r="BPD47" s="357"/>
      <c r="BPE47" s="357"/>
      <c r="BPH47" s="357"/>
      <c r="BPI47" s="357"/>
      <c r="BPL47" s="357"/>
      <c r="BPM47" s="357"/>
      <c r="BPP47" s="357"/>
      <c r="BPQ47" s="357"/>
      <c r="BPT47" s="357"/>
      <c r="BPU47" s="357"/>
      <c r="BPX47" s="357"/>
      <c r="BPY47" s="357"/>
      <c r="BQB47" s="357"/>
      <c r="BQC47" s="357"/>
      <c r="BQF47" s="357"/>
      <c r="BQG47" s="357"/>
      <c r="BQJ47" s="357"/>
      <c r="BQK47" s="357"/>
      <c r="BQN47" s="357"/>
      <c r="BQO47" s="357"/>
      <c r="BQR47" s="357"/>
      <c r="BQS47" s="357"/>
      <c r="BQV47" s="357"/>
      <c r="BQW47" s="357"/>
      <c r="BQZ47" s="357"/>
      <c r="BRA47" s="357"/>
      <c r="BRD47" s="357"/>
      <c r="BRE47" s="357"/>
      <c r="BRH47" s="357"/>
      <c r="BRI47" s="357"/>
      <c r="BRL47" s="357"/>
      <c r="BRM47" s="357"/>
      <c r="BRP47" s="357"/>
      <c r="BRQ47" s="357"/>
      <c r="BRT47" s="357"/>
      <c r="BRU47" s="357"/>
      <c r="BRX47" s="357"/>
      <c r="BRY47" s="357"/>
      <c r="BSB47" s="357"/>
      <c r="BSC47" s="357"/>
      <c r="BSF47" s="357"/>
      <c r="BSG47" s="357"/>
      <c r="BSJ47" s="357"/>
      <c r="BSK47" s="357"/>
      <c r="BSN47" s="357"/>
      <c r="BSO47" s="357"/>
      <c r="BSR47" s="357"/>
      <c r="BSS47" s="357"/>
      <c r="BSV47" s="357"/>
      <c r="BSW47" s="357"/>
      <c r="BSZ47" s="357"/>
      <c r="BTA47" s="357"/>
      <c r="BTD47" s="357"/>
      <c r="BTE47" s="357"/>
      <c r="BTH47" s="357"/>
      <c r="BTI47" s="357"/>
      <c r="BTL47" s="357"/>
      <c r="BTM47" s="357"/>
      <c r="BTP47" s="357"/>
      <c r="BTQ47" s="357"/>
      <c r="BTT47" s="357"/>
      <c r="BTU47" s="357"/>
      <c r="BTX47" s="357"/>
      <c r="BTY47" s="357"/>
      <c r="BUB47" s="357"/>
      <c r="BUC47" s="357"/>
      <c r="BUF47" s="357"/>
      <c r="BUG47" s="357"/>
      <c r="BUJ47" s="357"/>
      <c r="BUK47" s="357"/>
      <c r="BUN47" s="357"/>
      <c r="BUO47" s="357"/>
      <c r="BUR47" s="357"/>
      <c r="BUS47" s="357"/>
      <c r="BUV47" s="357"/>
      <c r="BUW47" s="357"/>
      <c r="BUZ47" s="357"/>
      <c r="BVA47" s="357"/>
      <c r="BVD47" s="357"/>
      <c r="BVE47" s="357"/>
      <c r="BVH47" s="357"/>
      <c r="BVI47" s="357"/>
      <c r="BVL47" s="357"/>
      <c r="BVM47" s="357"/>
      <c r="BVP47" s="357"/>
      <c r="BVQ47" s="357"/>
      <c r="BVT47" s="357"/>
      <c r="BVU47" s="357"/>
      <c r="BVX47" s="357"/>
      <c r="BVY47" s="357"/>
      <c r="BWB47" s="357"/>
      <c r="BWC47" s="357"/>
      <c r="BWF47" s="357"/>
      <c r="BWG47" s="357"/>
      <c r="BWJ47" s="357"/>
      <c r="BWK47" s="357"/>
      <c r="BWN47" s="357"/>
      <c r="BWO47" s="357"/>
      <c r="BWR47" s="357"/>
      <c r="BWS47" s="357"/>
      <c r="BWV47" s="357"/>
      <c r="BWW47" s="357"/>
      <c r="BWZ47" s="357"/>
      <c r="BXA47" s="357"/>
      <c r="BXD47" s="357"/>
      <c r="BXE47" s="357"/>
      <c r="BXH47" s="357"/>
      <c r="BXI47" s="357"/>
      <c r="BXL47" s="357"/>
      <c r="BXM47" s="357"/>
      <c r="BXP47" s="357"/>
      <c r="BXQ47" s="357"/>
      <c r="BXT47" s="357"/>
      <c r="BXU47" s="357"/>
      <c r="BXX47" s="357"/>
      <c r="BXY47" s="357"/>
      <c r="BYB47" s="357"/>
      <c r="BYC47" s="357"/>
      <c r="BYF47" s="357"/>
      <c r="BYG47" s="357"/>
      <c r="BYJ47" s="357"/>
      <c r="BYK47" s="357"/>
      <c r="BYN47" s="357"/>
      <c r="BYO47" s="357"/>
      <c r="BYR47" s="357"/>
      <c r="BYS47" s="357"/>
      <c r="BYV47" s="357"/>
      <c r="BYW47" s="357"/>
      <c r="BYZ47" s="357"/>
      <c r="BZA47" s="357"/>
      <c r="BZD47" s="357"/>
      <c r="BZE47" s="357"/>
      <c r="BZH47" s="357"/>
      <c r="BZI47" s="357"/>
      <c r="BZL47" s="357"/>
      <c r="BZM47" s="357"/>
      <c r="BZP47" s="357"/>
      <c r="BZQ47" s="357"/>
      <c r="BZT47" s="357"/>
      <c r="BZU47" s="357"/>
      <c r="BZX47" s="357"/>
      <c r="BZY47" s="357"/>
      <c r="CAB47" s="357"/>
      <c r="CAC47" s="357"/>
      <c r="CAF47" s="357"/>
      <c r="CAG47" s="357"/>
      <c r="CAJ47" s="357"/>
      <c r="CAK47" s="357"/>
      <c r="CAN47" s="357"/>
      <c r="CAO47" s="357"/>
      <c r="CAR47" s="357"/>
      <c r="CAS47" s="357"/>
      <c r="CAV47" s="357"/>
      <c r="CAW47" s="357"/>
      <c r="CAZ47" s="357"/>
      <c r="CBA47" s="357"/>
      <c r="CBD47" s="357"/>
      <c r="CBE47" s="357"/>
      <c r="CBH47" s="357"/>
      <c r="CBI47" s="357"/>
      <c r="CBL47" s="357"/>
      <c r="CBM47" s="357"/>
      <c r="CBP47" s="357"/>
      <c r="CBQ47" s="357"/>
      <c r="CBT47" s="357"/>
      <c r="CBU47" s="357"/>
      <c r="CBX47" s="357"/>
      <c r="CBY47" s="357"/>
      <c r="CCB47" s="357"/>
      <c r="CCC47" s="357"/>
      <c r="CCF47" s="357"/>
      <c r="CCG47" s="357"/>
      <c r="CCJ47" s="357"/>
      <c r="CCK47" s="357"/>
      <c r="CCN47" s="357"/>
      <c r="CCO47" s="357"/>
      <c r="CCR47" s="357"/>
      <c r="CCS47" s="357"/>
      <c r="CCV47" s="357"/>
      <c r="CCW47" s="357"/>
      <c r="CCZ47" s="357"/>
      <c r="CDA47" s="357"/>
      <c r="CDD47" s="357"/>
      <c r="CDE47" s="357"/>
      <c r="CDH47" s="357"/>
      <c r="CDI47" s="357"/>
      <c r="CDL47" s="357"/>
      <c r="CDM47" s="357"/>
      <c r="CDP47" s="357"/>
      <c r="CDQ47" s="357"/>
      <c r="CDT47" s="357"/>
      <c r="CDU47" s="357"/>
      <c r="CDX47" s="357"/>
      <c r="CDY47" s="357"/>
      <c r="CEB47" s="357"/>
      <c r="CEC47" s="357"/>
      <c r="CEF47" s="357"/>
      <c r="CEG47" s="357"/>
      <c r="CEJ47" s="357"/>
      <c r="CEK47" s="357"/>
      <c r="CEN47" s="357"/>
      <c r="CEO47" s="357"/>
      <c r="CER47" s="357"/>
      <c r="CES47" s="357"/>
      <c r="CEV47" s="357"/>
      <c r="CEW47" s="357"/>
      <c r="CEZ47" s="357"/>
      <c r="CFA47" s="357"/>
      <c r="CFD47" s="357"/>
      <c r="CFE47" s="357"/>
      <c r="CFH47" s="357"/>
      <c r="CFI47" s="357"/>
      <c r="CFL47" s="357"/>
      <c r="CFM47" s="357"/>
      <c r="CFP47" s="357"/>
      <c r="CFQ47" s="357"/>
      <c r="CFT47" s="357"/>
      <c r="CFU47" s="357"/>
      <c r="CFX47" s="357"/>
      <c r="CFY47" s="357"/>
      <c r="CGB47" s="357"/>
      <c r="CGC47" s="357"/>
      <c r="CGF47" s="357"/>
      <c r="CGG47" s="357"/>
      <c r="CGJ47" s="357"/>
      <c r="CGK47" s="357"/>
      <c r="CGN47" s="357"/>
      <c r="CGO47" s="357"/>
      <c r="CGR47" s="357"/>
      <c r="CGS47" s="357"/>
      <c r="CGV47" s="357"/>
      <c r="CGW47" s="357"/>
      <c r="CGZ47" s="357"/>
      <c r="CHA47" s="357"/>
      <c r="CHD47" s="357"/>
      <c r="CHE47" s="357"/>
      <c r="CHH47" s="357"/>
      <c r="CHI47" s="357"/>
      <c r="CHL47" s="357"/>
      <c r="CHM47" s="357"/>
      <c r="CHP47" s="357"/>
      <c r="CHQ47" s="357"/>
      <c r="CHT47" s="357"/>
      <c r="CHU47" s="357"/>
      <c r="CHX47" s="357"/>
      <c r="CHY47" s="357"/>
      <c r="CIB47" s="357"/>
      <c r="CIC47" s="357"/>
      <c r="CIF47" s="357"/>
      <c r="CIG47" s="357"/>
      <c r="CIJ47" s="357"/>
      <c r="CIK47" s="357"/>
      <c r="CIN47" s="357"/>
      <c r="CIO47" s="357"/>
      <c r="CIR47" s="357"/>
      <c r="CIS47" s="357"/>
      <c r="CIV47" s="357"/>
      <c r="CIW47" s="357"/>
      <c r="CIZ47" s="357"/>
      <c r="CJA47" s="357"/>
      <c r="CJD47" s="357"/>
      <c r="CJE47" s="357"/>
      <c r="CJH47" s="357"/>
      <c r="CJI47" s="357"/>
      <c r="CJL47" s="357"/>
      <c r="CJM47" s="357"/>
      <c r="CJP47" s="357"/>
      <c r="CJQ47" s="357"/>
      <c r="CJT47" s="357"/>
      <c r="CJU47" s="357"/>
      <c r="CJX47" s="357"/>
      <c r="CJY47" s="357"/>
      <c r="CKB47" s="357"/>
      <c r="CKC47" s="357"/>
      <c r="CKF47" s="357"/>
      <c r="CKG47" s="357"/>
      <c r="CKJ47" s="357"/>
      <c r="CKK47" s="357"/>
      <c r="CKN47" s="357"/>
      <c r="CKO47" s="357"/>
      <c r="CKR47" s="357"/>
      <c r="CKS47" s="357"/>
      <c r="CKV47" s="357"/>
      <c r="CKW47" s="357"/>
      <c r="CKZ47" s="357"/>
      <c r="CLA47" s="357"/>
      <c r="CLD47" s="357"/>
      <c r="CLE47" s="357"/>
      <c r="CLH47" s="357"/>
      <c r="CLI47" s="357"/>
      <c r="CLL47" s="357"/>
      <c r="CLM47" s="357"/>
      <c r="CLP47" s="357"/>
      <c r="CLQ47" s="357"/>
      <c r="CLT47" s="357"/>
      <c r="CLU47" s="357"/>
      <c r="CLX47" s="357"/>
      <c r="CLY47" s="357"/>
      <c r="CMB47" s="357"/>
      <c r="CMC47" s="357"/>
      <c r="CMF47" s="357"/>
      <c r="CMG47" s="357"/>
      <c r="CMJ47" s="357"/>
      <c r="CMK47" s="357"/>
      <c r="CMN47" s="357"/>
      <c r="CMO47" s="357"/>
      <c r="CMR47" s="357"/>
      <c r="CMS47" s="357"/>
      <c r="CMV47" s="357"/>
      <c r="CMW47" s="357"/>
      <c r="CMZ47" s="357"/>
      <c r="CNA47" s="357"/>
      <c r="CND47" s="357"/>
      <c r="CNE47" s="357"/>
      <c r="CNH47" s="357"/>
      <c r="CNI47" s="357"/>
      <c r="CNL47" s="357"/>
      <c r="CNM47" s="357"/>
      <c r="CNP47" s="357"/>
      <c r="CNQ47" s="357"/>
      <c r="CNT47" s="357"/>
      <c r="CNU47" s="357"/>
      <c r="CNX47" s="357"/>
      <c r="CNY47" s="357"/>
      <c r="COB47" s="357"/>
      <c r="COC47" s="357"/>
      <c r="COF47" s="357"/>
      <c r="COG47" s="357"/>
      <c r="COJ47" s="357"/>
      <c r="COK47" s="357"/>
      <c r="CON47" s="357"/>
      <c r="COO47" s="357"/>
      <c r="COR47" s="357"/>
      <c r="COS47" s="357"/>
      <c r="COV47" s="357"/>
      <c r="COW47" s="357"/>
      <c r="COZ47" s="357"/>
      <c r="CPA47" s="357"/>
      <c r="CPD47" s="357"/>
      <c r="CPE47" s="357"/>
      <c r="CPH47" s="357"/>
      <c r="CPI47" s="357"/>
      <c r="CPL47" s="357"/>
      <c r="CPM47" s="357"/>
      <c r="CPP47" s="357"/>
      <c r="CPQ47" s="357"/>
      <c r="CPT47" s="357"/>
      <c r="CPU47" s="357"/>
      <c r="CPX47" s="357"/>
      <c r="CPY47" s="357"/>
      <c r="CQB47" s="357"/>
      <c r="CQC47" s="357"/>
      <c r="CQF47" s="357"/>
      <c r="CQG47" s="357"/>
      <c r="CQJ47" s="357"/>
      <c r="CQK47" s="357"/>
      <c r="CQN47" s="357"/>
      <c r="CQO47" s="357"/>
      <c r="CQR47" s="357"/>
      <c r="CQS47" s="357"/>
      <c r="CQV47" s="357"/>
      <c r="CQW47" s="357"/>
      <c r="CQZ47" s="357"/>
      <c r="CRA47" s="357"/>
      <c r="CRD47" s="357"/>
      <c r="CRE47" s="357"/>
      <c r="CRH47" s="357"/>
      <c r="CRI47" s="357"/>
      <c r="CRL47" s="357"/>
      <c r="CRM47" s="357"/>
      <c r="CRP47" s="357"/>
      <c r="CRQ47" s="357"/>
      <c r="CRT47" s="357"/>
      <c r="CRU47" s="357"/>
      <c r="CRX47" s="357"/>
      <c r="CRY47" s="357"/>
      <c r="CSB47" s="357"/>
      <c r="CSC47" s="357"/>
      <c r="CSF47" s="357"/>
      <c r="CSG47" s="357"/>
      <c r="CSJ47" s="357"/>
      <c r="CSK47" s="357"/>
      <c r="CSN47" s="357"/>
      <c r="CSO47" s="357"/>
      <c r="CSR47" s="357"/>
      <c r="CSS47" s="357"/>
      <c r="CSV47" s="357"/>
      <c r="CSW47" s="357"/>
      <c r="CSZ47" s="357"/>
      <c r="CTA47" s="357"/>
      <c r="CTD47" s="357"/>
      <c r="CTE47" s="357"/>
      <c r="CTH47" s="357"/>
      <c r="CTI47" s="357"/>
      <c r="CTL47" s="357"/>
      <c r="CTM47" s="357"/>
      <c r="CTP47" s="357"/>
      <c r="CTQ47" s="357"/>
      <c r="CTT47" s="357"/>
      <c r="CTU47" s="357"/>
      <c r="CTX47" s="357"/>
      <c r="CTY47" s="357"/>
      <c r="CUB47" s="357"/>
      <c r="CUC47" s="357"/>
      <c r="CUF47" s="357"/>
      <c r="CUG47" s="357"/>
      <c r="CUJ47" s="357"/>
      <c r="CUK47" s="357"/>
      <c r="CUN47" s="357"/>
      <c r="CUO47" s="357"/>
      <c r="CUR47" s="357"/>
      <c r="CUS47" s="357"/>
      <c r="CUV47" s="357"/>
      <c r="CUW47" s="357"/>
      <c r="CUZ47" s="357"/>
      <c r="CVA47" s="357"/>
      <c r="CVD47" s="357"/>
      <c r="CVE47" s="357"/>
      <c r="CVH47" s="357"/>
      <c r="CVI47" s="357"/>
      <c r="CVL47" s="357"/>
      <c r="CVM47" s="357"/>
      <c r="CVP47" s="357"/>
      <c r="CVQ47" s="357"/>
      <c r="CVT47" s="357"/>
      <c r="CVU47" s="357"/>
      <c r="CVX47" s="357"/>
      <c r="CVY47" s="357"/>
      <c r="CWB47" s="357"/>
      <c r="CWC47" s="357"/>
      <c r="CWF47" s="357"/>
      <c r="CWG47" s="357"/>
      <c r="CWJ47" s="357"/>
      <c r="CWK47" s="357"/>
      <c r="CWN47" s="357"/>
      <c r="CWO47" s="357"/>
      <c r="CWR47" s="357"/>
      <c r="CWS47" s="357"/>
      <c r="CWV47" s="357"/>
      <c r="CWW47" s="357"/>
      <c r="CWZ47" s="357"/>
      <c r="CXA47" s="357"/>
      <c r="CXD47" s="357"/>
      <c r="CXE47" s="357"/>
      <c r="CXH47" s="357"/>
      <c r="CXI47" s="357"/>
      <c r="CXL47" s="357"/>
      <c r="CXM47" s="357"/>
      <c r="CXP47" s="357"/>
      <c r="CXQ47" s="357"/>
      <c r="CXT47" s="357"/>
      <c r="CXU47" s="357"/>
      <c r="CXX47" s="357"/>
      <c r="CXY47" s="357"/>
      <c r="CYB47" s="357"/>
      <c r="CYC47" s="357"/>
      <c r="CYF47" s="357"/>
      <c r="CYG47" s="357"/>
      <c r="CYJ47" s="357"/>
      <c r="CYK47" s="357"/>
      <c r="CYN47" s="357"/>
      <c r="CYO47" s="357"/>
      <c r="CYR47" s="357"/>
      <c r="CYS47" s="357"/>
      <c r="CYV47" s="357"/>
      <c r="CYW47" s="357"/>
      <c r="CYZ47" s="357"/>
      <c r="CZA47" s="357"/>
      <c r="CZD47" s="357"/>
      <c r="CZE47" s="357"/>
      <c r="CZH47" s="357"/>
      <c r="CZI47" s="357"/>
      <c r="CZL47" s="357"/>
      <c r="CZM47" s="357"/>
      <c r="CZP47" s="357"/>
      <c r="CZQ47" s="357"/>
      <c r="CZT47" s="357"/>
      <c r="CZU47" s="357"/>
      <c r="CZX47" s="357"/>
      <c r="CZY47" s="357"/>
      <c r="DAB47" s="357"/>
      <c r="DAC47" s="357"/>
      <c r="DAF47" s="357"/>
      <c r="DAG47" s="357"/>
      <c r="DAJ47" s="357"/>
      <c r="DAK47" s="357"/>
      <c r="DAN47" s="357"/>
      <c r="DAO47" s="357"/>
      <c r="DAR47" s="357"/>
      <c r="DAS47" s="357"/>
      <c r="DAV47" s="357"/>
      <c r="DAW47" s="357"/>
      <c r="DAZ47" s="357"/>
      <c r="DBA47" s="357"/>
      <c r="DBD47" s="357"/>
      <c r="DBE47" s="357"/>
      <c r="DBH47" s="357"/>
      <c r="DBI47" s="357"/>
      <c r="DBL47" s="357"/>
      <c r="DBM47" s="357"/>
      <c r="DBP47" s="357"/>
      <c r="DBQ47" s="357"/>
      <c r="DBT47" s="357"/>
      <c r="DBU47" s="357"/>
      <c r="DBX47" s="357"/>
      <c r="DBY47" s="357"/>
      <c r="DCB47" s="357"/>
      <c r="DCC47" s="357"/>
      <c r="DCF47" s="357"/>
      <c r="DCG47" s="357"/>
      <c r="DCJ47" s="357"/>
      <c r="DCK47" s="357"/>
      <c r="DCN47" s="357"/>
      <c r="DCO47" s="357"/>
      <c r="DCR47" s="357"/>
      <c r="DCS47" s="357"/>
      <c r="DCV47" s="357"/>
      <c r="DCW47" s="357"/>
      <c r="DCZ47" s="357"/>
      <c r="DDA47" s="357"/>
      <c r="DDD47" s="357"/>
      <c r="DDE47" s="357"/>
      <c r="DDH47" s="357"/>
      <c r="DDI47" s="357"/>
      <c r="DDL47" s="357"/>
      <c r="DDM47" s="357"/>
      <c r="DDP47" s="357"/>
      <c r="DDQ47" s="357"/>
      <c r="DDT47" s="357"/>
      <c r="DDU47" s="357"/>
      <c r="DDX47" s="357"/>
      <c r="DDY47" s="357"/>
      <c r="DEB47" s="357"/>
      <c r="DEC47" s="357"/>
      <c r="DEF47" s="357"/>
      <c r="DEG47" s="357"/>
      <c r="DEJ47" s="357"/>
      <c r="DEK47" s="357"/>
      <c r="DEN47" s="357"/>
      <c r="DEO47" s="357"/>
      <c r="DER47" s="357"/>
      <c r="DES47" s="357"/>
      <c r="DEV47" s="357"/>
      <c r="DEW47" s="357"/>
      <c r="DEZ47" s="357"/>
      <c r="DFA47" s="357"/>
      <c r="DFD47" s="357"/>
      <c r="DFE47" s="357"/>
      <c r="DFH47" s="357"/>
      <c r="DFI47" s="357"/>
      <c r="DFL47" s="357"/>
      <c r="DFM47" s="357"/>
      <c r="DFP47" s="357"/>
      <c r="DFQ47" s="357"/>
      <c r="DFT47" s="357"/>
      <c r="DFU47" s="357"/>
      <c r="DFX47" s="357"/>
      <c r="DFY47" s="357"/>
      <c r="DGB47" s="357"/>
      <c r="DGC47" s="357"/>
      <c r="DGF47" s="357"/>
      <c r="DGG47" s="357"/>
      <c r="DGJ47" s="357"/>
      <c r="DGK47" s="357"/>
      <c r="DGN47" s="357"/>
      <c r="DGO47" s="357"/>
      <c r="DGR47" s="357"/>
      <c r="DGS47" s="357"/>
      <c r="DGV47" s="357"/>
      <c r="DGW47" s="357"/>
      <c r="DGZ47" s="357"/>
      <c r="DHA47" s="357"/>
      <c r="DHD47" s="357"/>
      <c r="DHE47" s="357"/>
      <c r="DHH47" s="357"/>
      <c r="DHI47" s="357"/>
      <c r="DHL47" s="357"/>
      <c r="DHM47" s="357"/>
      <c r="DHP47" s="357"/>
      <c r="DHQ47" s="357"/>
      <c r="DHT47" s="357"/>
      <c r="DHU47" s="357"/>
      <c r="DHX47" s="357"/>
      <c r="DHY47" s="357"/>
      <c r="DIB47" s="357"/>
      <c r="DIC47" s="357"/>
      <c r="DIF47" s="357"/>
      <c r="DIG47" s="357"/>
      <c r="DIJ47" s="357"/>
      <c r="DIK47" s="357"/>
      <c r="DIN47" s="357"/>
      <c r="DIO47" s="357"/>
      <c r="DIR47" s="357"/>
      <c r="DIS47" s="357"/>
      <c r="DIV47" s="357"/>
      <c r="DIW47" s="357"/>
      <c r="DIZ47" s="357"/>
      <c r="DJA47" s="357"/>
      <c r="DJD47" s="357"/>
      <c r="DJE47" s="357"/>
      <c r="DJH47" s="357"/>
      <c r="DJI47" s="357"/>
      <c r="DJL47" s="357"/>
      <c r="DJM47" s="357"/>
      <c r="DJP47" s="357"/>
      <c r="DJQ47" s="357"/>
      <c r="DJT47" s="357"/>
      <c r="DJU47" s="357"/>
      <c r="DJX47" s="357"/>
      <c r="DJY47" s="357"/>
      <c r="DKB47" s="357"/>
      <c r="DKC47" s="357"/>
      <c r="DKF47" s="357"/>
      <c r="DKG47" s="357"/>
      <c r="DKJ47" s="357"/>
      <c r="DKK47" s="357"/>
      <c r="DKN47" s="357"/>
      <c r="DKO47" s="357"/>
      <c r="DKR47" s="357"/>
      <c r="DKS47" s="357"/>
      <c r="DKV47" s="357"/>
      <c r="DKW47" s="357"/>
      <c r="DKZ47" s="357"/>
      <c r="DLA47" s="357"/>
      <c r="DLD47" s="357"/>
      <c r="DLE47" s="357"/>
      <c r="DLH47" s="357"/>
      <c r="DLI47" s="357"/>
      <c r="DLL47" s="357"/>
      <c r="DLM47" s="357"/>
      <c r="DLP47" s="357"/>
      <c r="DLQ47" s="357"/>
      <c r="DLT47" s="357"/>
      <c r="DLU47" s="357"/>
      <c r="DLX47" s="357"/>
      <c r="DLY47" s="357"/>
      <c r="DMB47" s="357"/>
      <c r="DMC47" s="357"/>
      <c r="DMF47" s="357"/>
      <c r="DMG47" s="357"/>
      <c r="DMJ47" s="357"/>
      <c r="DMK47" s="357"/>
      <c r="DMN47" s="357"/>
      <c r="DMO47" s="357"/>
      <c r="DMR47" s="357"/>
      <c r="DMS47" s="357"/>
      <c r="DMV47" s="357"/>
      <c r="DMW47" s="357"/>
      <c r="DMZ47" s="357"/>
      <c r="DNA47" s="357"/>
      <c r="DND47" s="357"/>
      <c r="DNE47" s="357"/>
      <c r="DNH47" s="357"/>
      <c r="DNI47" s="357"/>
      <c r="DNL47" s="357"/>
      <c r="DNM47" s="357"/>
      <c r="DNP47" s="357"/>
      <c r="DNQ47" s="357"/>
      <c r="DNT47" s="357"/>
      <c r="DNU47" s="357"/>
      <c r="DNX47" s="357"/>
      <c r="DNY47" s="357"/>
      <c r="DOB47" s="357"/>
      <c r="DOC47" s="357"/>
      <c r="DOF47" s="357"/>
      <c r="DOG47" s="357"/>
      <c r="DOJ47" s="357"/>
      <c r="DOK47" s="357"/>
      <c r="DON47" s="357"/>
      <c r="DOO47" s="357"/>
      <c r="DOR47" s="357"/>
      <c r="DOS47" s="357"/>
      <c r="DOV47" s="357"/>
      <c r="DOW47" s="357"/>
      <c r="DOZ47" s="357"/>
      <c r="DPA47" s="357"/>
      <c r="DPD47" s="357"/>
      <c r="DPE47" s="357"/>
      <c r="DPH47" s="357"/>
      <c r="DPI47" s="357"/>
      <c r="DPL47" s="357"/>
      <c r="DPM47" s="357"/>
      <c r="DPP47" s="357"/>
      <c r="DPQ47" s="357"/>
      <c r="DPT47" s="357"/>
      <c r="DPU47" s="357"/>
      <c r="DPX47" s="357"/>
      <c r="DPY47" s="357"/>
      <c r="DQB47" s="357"/>
      <c r="DQC47" s="357"/>
      <c r="DQF47" s="357"/>
      <c r="DQG47" s="357"/>
      <c r="DQJ47" s="357"/>
      <c r="DQK47" s="357"/>
      <c r="DQN47" s="357"/>
      <c r="DQO47" s="357"/>
      <c r="DQR47" s="357"/>
      <c r="DQS47" s="357"/>
      <c r="DQV47" s="357"/>
      <c r="DQW47" s="357"/>
      <c r="DQZ47" s="357"/>
      <c r="DRA47" s="357"/>
      <c r="DRD47" s="357"/>
      <c r="DRE47" s="357"/>
      <c r="DRH47" s="357"/>
      <c r="DRI47" s="357"/>
      <c r="DRL47" s="357"/>
      <c r="DRM47" s="357"/>
      <c r="DRP47" s="357"/>
      <c r="DRQ47" s="357"/>
      <c r="DRT47" s="357"/>
      <c r="DRU47" s="357"/>
      <c r="DRX47" s="357"/>
      <c r="DRY47" s="357"/>
      <c r="DSB47" s="357"/>
      <c r="DSC47" s="357"/>
      <c r="DSF47" s="357"/>
      <c r="DSG47" s="357"/>
      <c r="DSJ47" s="357"/>
      <c r="DSK47" s="357"/>
      <c r="DSN47" s="357"/>
      <c r="DSO47" s="357"/>
      <c r="DSR47" s="357"/>
      <c r="DSS47" s="357"/>
      <c r="DSV47" s="357"/>
      <c r="DSW47" s="357"/>
      <c r="DSZ47" s="357"/>
      <c r="DTA47" s="357"/>
      <c r="DTD47" s="357"/>
      <c r="DTE47" s="357"/>
      <c r="DTH47" s="357"/>
      <c r="DTI47" s="357"/>
      <c r="DTL47" s="357"/>
      <c r="DTM47" s="357"/>
      <c r="DTP47" s="357"/>
      <c r="DTQ47" s="357"/>
      <c r="DTT47" s="357"/>
      <c r="DTU47" s="357"/>
      <c r="DTX47" s="357"/>
      <c r="DTY47" s="357"/>
      <c r="DUB47" s="357"/>
      <c r="DUC47" s="357"/>
      <c r="DUF47" s="357"/>
      <c r="DUG47" s="357"/>
      <c r="DUJ47" s="357"/>
      <c r="DUK47" s="357"/>
      <c r="DUN47" s="357"/>
      <c r="DUO47" s="357"/>
      <c r="DUR47" s="357"/>
      <c r="DUS47" s="357"/>
      <c r="DUV47" s="357"/>
      <c r="DUW47" s="357"/>
      <c r="DUZ47" s="357"/>
      <c r="DVA47" s="357"/>
      <c r="DVD47" s="357"/>
      <c r="DVE47" s="357"/>
      <c r="DVH47" s="357"/>
      <c r="DVI47" s="357"/>
      <c r="DVL47" s="357"/>
      <c r="DVM47" s="357"/>
      <c r="DVP47" s="357"/>
      <c r="DVQ47" s="357"/>
      <c r="DVT47" s="357"/>
      <c r="DVU47" s="357"/>
      <c r="DVX47" s="357"/>
      <c r="DVY47" s="357"/>
      <c r="DWB47" s="357"/>
      <c r="DWC47" s="357"/>
      <c r="DWF47" s="357"/>
      <c r="DWG47" s="357"/>
      <c r="DWJ47" s="357"/>
      <c r="DWK47" s="357"/>
      <c r="DWN47" s="357"/>
      <c r="DWO47" s="357"/>
      <c r="DWR47" s="357"/>
      <c r="DWS47" s="357"/>
      <c r="DWV47" s="357"/>
      <c r="DWW47" s="357"/>
      <c r="DWZ47" s="357"/>
      <c r="DXA47" s="357"/>
      <c r="DXD47" s="357"/>
      <c r="DXE47" s="357"/>
      <c r="DXH47" s="357"/>
      <c r="DXI47" s="357"/>
      <c r="DXL47" s="357"/>
      <c r="DXM47" s="357"/>
      <c r="DXP47" s="357"/>
      <c r="DXQ47" s="357"/>
      <c r="DXT47" s="357"/>
      <c r="DXU47" s="357"/>
      <c r="DXX47" s="357"/>
      <c r="DXY47" s="357"/>
      <c r="DYB47" s="357"/>
      <c r="DYC47" s="357"/>
      <c r="DYF47" s="357"/>
      <c r="DYG47" s="357"/>
      <c r="DYJ47" s="357"/>
      <c r="DYK47" s="357"/>
      <c r="DYN47" s="357"/>
      <c r="DYO47" s="357"/>
      <c r="DYR47" s="357"/>
      <c r="DYS47" s="357"/>
      <c r="DYV47" s="357"/>
      <c r="DYW47" s="357"/>
      <c r="DYZ47" s="357"/>
      <c r="DZA47" s="357"/>
      <c r="DZD47" s="357"/>
      <c r="DZE47" s="357"/>
      <c r="DZH47" s="357"/>
      <c r="DZI47" s="357"/>
      <c r="DZL47" s="357"/>
      <c r="DZM47" s="357"/>
      <c r="DZP47" s="357"/>
      <c r="DZQ47" s="357"/>
      <c r="DZT47" s="357"/>
      <c r="DZU47" s="357"/>
      <c r="DZX47" s="357"/>
      <c r="DZY47" s="357"/>
      <c r="EAB47" s="357"/>
      <c r="EAC47" s="357"/>
      <c r="EAF47" s="357"/>
      <c r="EAG47" s="357"/>
      <c r="EAJ47" s="357"/>
      <c r="EAK47" s="357"/>
      <c r="EAN47" s="357"/>
      <c r="EAO47" s="357"/>
      <c r="EAR47" s="357"/>
      <c r="EAS47" s="357"/>
      <c r="EAV47" s="357"/>
      <c r="EAW47" s="357"/>
      <c r="EAZ47" s="357"/>
      <c r="EBA47" s="357"/>
      <c r="EBD47" s="357"/>
      <c r="EBE47" s="357"/>
      <c r="EBH47" s="357"/>
      <c r="EBI47" s="357"/>
      <c r="EBL47" s="357"/>
      <c r="EBM47" s="357"/>
      <c r="EBP47" s="357"/>
      <c r="EBQ47" s="357"/>
      <c r="EBT47" s="357"/>
      <c r="EBU47" s="357"/>
      <c r="EBX47" s="357"/>
      <c r="EBY47" s="357"/>
      <c r="ECB47" s="357"/>
      <c r="ECC47" s="357"/>
      <c r="ECF47" s="357"/>
      <c r="ECG47" s="357"/>
      <c r="ECJ47" s="357"/>
      <c r="ECK47" s="357"/>
      <c r="ECN47" s="357"/>
      <c r="ECO47" s="357"/>
      <c r="ECR47" s="357"/>
      <c r="ECS47" s="357"/>
      <c r="ECV47" s="357"/>
      <c r="ECW47" s="357"/>
      <c r="ECZ47" s="357"/>
      <c r="EDA47" s="357"/>
      <c r="EDD47" s="357"/>
      <c r="EDE47" s="357"/>
      <c r="EDH47" s="357"/>
      <c r="EDI47" s="357"/>
      <c r="EDL47" s="357"/>
      <c r="EDM47" s="357"/>
      <c r="EDP47" s="357"/>
      <c r="EDQ47" s="357"/>
      <c r="EDT47" s="357"/>
      <c r="EDU47" s="357"/>
      <c r="EDX47" s="357"/>
      <c r="EDY47" s="357"/>
      <c r="EEB47" s="357"/>
      <c r="EEC47" s="357"/>
      <c r="EEF47" s="357"/>
      <c r="EEG47" s="357"/>
      <c r="EEJ47" s="357"/>
      <c r="EEK47" s="357"/>
      <c r="EEN47" s="357"/>
      <c r="EEO47" s="357"/>
      <c r="EER47" s="357"/>
      <c r="EES47" s="357"/>
      <c r="EEV47" s="357"/>
      <c r="EEW47" s="357"/>
      <c r="EEZ47" s="357"/>
      <c r="EFA47" s="357"/>
      <c r="EFD47" s="357"/>
      <c r="EFE47" s="357"/>
      <c r="EFH47" s="357"/>
      <c r="EFI47" s="357"/>
      <c r="EFL47" s="357"/>
      <c r="EFM47" s="357"/>
      <c r="EFP47" s="357"/>
      <c r="EFQ47" s="357"/>
      <c r="EFT47" s="357"/>
      <c r="EFU47" s="357"/>
      <c r="EFX47" s="357"/>
      <c r="EFY47" s="357"/>
      <c r="EGB47" s="357"/>
      <c r="EGC47" s="357"/>
      <c r="EGF47" s="357"/>
      <c r="EGG47" s="357"/>
      <c r="EGJ47" s="357"/>
      <c r="EGK47" s="357"/>
      <c r="EGN47" s="357"/>
      <c r="EGO47" s="357"/>
      <c r="EGR47" s="357"/>
      <c r="EGS47" s="357"/>
      <c r="EGV47" s="357"/>
      <c r="EGW47" s="357"/>
      <c r="EGZ47" s="357"/>
      <c r="EHA47" s="357"/>
      <c r="EHD47" s="357"/>
      <c r="EHE47" s="357"/>
      <c r="EHH47" s="357"/>
      <c r="EHI47" s="357"/>
      <c r="EHL47" s="357"/>
      <c r="EHM47" s="357"/>
      <c r="EHP47" s="357"/>
      <c r="EHQ47" s="357"/>
      <c r="EHT47" s="357"/>
      <c r="EHU47" s="357"/>
      <c r="EHX47" s="357"/>
      <c r="EHY47" s="357"/>
      <c r="EIB47" s="357"/>
      <c r="EIC47" s="357"/>
      <c r="EIF47" s="357"/>
      <c r="EIG47" s="357"/>
      <c r="EIJ47" s="357"/>
      <c r="EIK47" s="357"/>
      <c r="EIN47" s="357"/>
      <c r="EIO47" s="357"/>
      <c r="EIR47" s="357"/>
      <c r="EIS47" s="357"/>
      <c r="EIV47" s="357"/>
      <c r="EIW47" s="357"/>
      <c r="EIZ47" s="357"/>
      <c r="EJA47" s="357"/>
      <c r="EJD47" s="357"/>
      <c r="EJE47" s="357"/>
      <c r="EJH47" s="357"/>
      <c r="EJI47" s="357"/>
      <c r="EJL47" s="357"/>
      <c r="EJM47" s="357"/>
      <c r="EJP47" s="357"/>
      <c r="EJQ47" s="357"/>
      <c r="EJT47" s="357"/>
      <c r="EJU47" s="357"/>
      <c r="EJX47" s="357"/>
      <c r="EJY47" s="357"/>
      <c r="EKB47" s="357"/>
      <c r="EKC47" s="357"/>
      <c r="EKF47" s="357"/>
      <c r="EKG47" s="357"/>
      <c r="EKJ47" s="357"/>
      <c r="EKK47" s="357"/>
      <c r="EKN47" s="357"/>
      <c r="EKO47" s="357"/>
      <c r="EKR47" s="357"/>
      <c r="EKS47" s="357"/>
      <c r="EKV47" s="357"/>
      <c r="EKW47" s="357"/>
      <c r="EKZ47" s="357"/>
      <c r="ELA47" s="357"/>
      <c r="ELD47" s="357"/>
      <c r="ELE47" s="357"/>
      <c r="ELH47" s="357"/>
      <c r="ELI47" s="357"/>
      <c r="ELL47" s="357"/>
      <c r="ELM47" s="357"/>
      <c r="ELP47" s="357"/>
      <c r="ELQ47" s="357"/>
      <c r="ELT47" s="357"/>
      <c r="ELU47" s="357"/>
      <c r="ELX47" s="357"/>
      <c r="ELY47" s="357"/>
      <c r="EMB47" s="357"/>
      <c r="EMC47" s="357"/>
      <c r="EMF47" s="357"/>
      <c r="EMG47" s="357"/>
      <c r="EMJ47" s="357"/>
      <c r="EMK47" s="357"/>
      <c r="EMN47" s="357"/>
      <c r="EMO47" s="357"/>
      <c r="EMR47" s="357"/>
      <c r="EMS47" s="357"/>
      <c r="EMV47" s="357"/>
      <c r="EMW47" s="357"/>
      <c r="EMZ47" s="357"/>
      <c r="ENA47" s="357"/>
      <c r="END47" s="357"/>
      <c r="ENE47" s="357"/>
      <c r="ENH47" s="357"/>
      <c r="ENI47" s="357"/>
      <c r="ENL47" s="357"/>
      <c r="ENM47" s="357"/>
      <c r="ENP47" s="357"/>
      <c r="ENQ47" s="357"/>
      <c r="ENT47" s="357"/>
      <c r="ENU47" s="357"/>
      <c r="ENX47" s="357"/>
      <c r="ENY47" s="357"/>
      <c r="EOB47" s="357"/>
      <c r="EOC47" s="357"/>
      <c r="EOF47" s="357"/>
      <c r="EOG47" s="357"/>
      <c r="EOJ47" s="357"/>
      <c r="EOK47" s="357"/>
      <c r="EON47" s="357"/>
      <c r="EOO47" s="357"/>
      <c r="EOR47" s="357"/>
      <c r="EOS47" s="357"/>
      <c r="EOV47" s="357"/>
      <c r="EOW47" s="357"/>
      <c r="EOZ47" s="357"/>
      <c r="EPA47" s="357"/>
      <c r="EPD47" s="357"/>
      <c r="EPE47" s="357"/>
      <c r="EPH47" s="357"/>
      <c r="EPI47" s="357"/>
      <c r="EPL47" s="357"/>
      <c r="EPM47" s="357"/>
      <c r="EPP47" s="357"/>
      <c r="EPQ47" s="357"/>
      <c r="EPT47" s="357"/>
      <c r="EPU47" s="357"/>
      <c r="EPX47" s="357"/>
      <c r="EPY47" s="357"/>
      <c r="EQB47" s="357"/>
      <c r="EQC47" s="357"/>
      <c r="EQF47" s="357"/>
      <c r="EQG47" s="357"/>
      <c r="EQJ47" s="357"/>
      <c r="EQK47" s="357"/>
      <c r="EQN47" s="357"/>
      <c r="EQO47" s="357"/>
      <c r="EQR47" s="357"/>
      <c r="EQS47" s="357"/>
      <c r="EQV47" s="357"/>
      <c r="EQW47" s="357"/>
      <c r="EQZ47" s="357"/>
      <c r="ERA47" s="357"/>
      <c r="ERD47" s="357"/>
      <c r="ERE47" s="357"/>
      <c r="ERH47" s="357"/>
      <c r="ERI47" s="357"/>
      <c r="ERL47" s="357"/>
      <c r="ERM47" s="357"/>
      <c r="ERP47" s="357"/>
      <c r="ERQ47" s="357"/>
      <c r="ERT47" s="357"/>
      <c r="ERU47" s="357"/>
      <c r="ERX47" s="357"/>
      <c r="ERY47" s="357"/>
      <c r="ESB47" s="357"/>
      <c r="ESC47" s="357"/>
      <c r="ESF47" s="357"/>
      <c r="ESG47" s="357"/>
      <c r="ESJ47" s="357"/>
      <c r="ESK47" s="357"/>
      <c r="ESN47" s="357"/>
      <c r="ESO47" s="357"/>
      <c r="ESR47" s="357"/>
      <c r="ESS47" s="357"/>
      <c r="ESV47" s="357"/>
      <c r="ESW47" s="357"/>
      <c r="ESZ47" s="357"/>
      <c r="ETA47" s="357"/>
      <c r="ETD47" s="357"/>
      <c r="ETE47" s="357"/>
      <c r="ETH47" s="357"/>
      <c r="ETI47" s="357"/>
      <c r="ETL47" s="357"/>
      <c r="ETM47" s="357"/>
      <c r="ETP47" s="357"/>
      <c r="ETQ47" s="357"/>
      <c r="ETT47" s="357"/>
      <c r="ETU47" s="357"/>
      <c r="ETX47" s="357"/>
      <c r="ETY47" s="357"/>
      <c r="EUB47" s="357"/>
      <c r="EUC47" s="357"/>
      <c r="EUF47" s="357"/>
      <c r="EUG47" s="357"/>
      <c r="EUJ47" s="357"/>
      <c r="EUK47" s="357"/>
      <c r="EUN47" s="357"/>
      <c r="EUO47" s="357"/>
      <c r="EUR47" s="357"/>
      <c r="EUS47" s="357"/>
      <c r="EUV47" s="357"/>
      <c r="EUW47" s="357"/>
      <c r="EUZ47" s="357"/>
      <c r="EVA47" s="357"/>
      <c r="EVD47" s="357"/>
      <c r="EVE47" s="357"/>
      <c r="EVH47" s="357"/>
      <c r="EVI47" s="357"/>
      <c r="EVL47" s="357"/>
      <c r="EVM47" s="357"/>
      <c r="EVP47" s="357"/>
      <c r="EVQ47" s="357"/>
      <c r="EVT47" s="357"/>
      <c r="EVU47" s="357"/>
      <c r="EVX47" s="357"/>
      <c r="EVY47" s="357"/>
      <c r="EWB47" s="357"/>
      <c r="EWC47" s="357"/>
      <c r="EWF47" s="357"/>
      <c r="EWG47" s="357"/>
      <c r="EWJ47" s="357"/>
      <c r="EWK47" s="357"/>
      <c r="EWN47" s="357"/>
      <c r="EWO47" s="357"/>
      <c r="EWR47" s="357"/>
      <c r="EWS47" s="357"/>
      <c r="EWV47" s="357"/>
      <c r="EWW47" s="357"/>
      <c r="EWZ47" s="357"/>
      <c r="EXA47" s="357"/>
      <c r="EXD47" s="357"/>
      <c r="EXE47" s="357"/>
      <c r="EXH47" s="357"/>
      <c r="EXI47" s="357"/>
      <c r="EXL47" s="357"/>
      <c r="EXM47" s="357"/>
      <c r="EXP47" s="357"/>
      <c r="EXQ47" s="357"/>
      <c r="EXT47" s="357"/>
      <c r="EXU47" s="357"/>
      <c r="EXX47" s="357"/>
      <c r="EXY47" s="357"/>
      <c r="EYB47" s="357"/>
      <c r="EYC47" s="357"/>
      <c r="EYF47" s="357"/>
      <c r="EYG47" s="357"/>
      <c r="EYJ47" s="357"/>
      <c r="EYK47" s="357"/>
      <c r="EYN47" s="357"/>
      <c r="EYO47" s="357"/>
      <c r="EYR47" s="357"/>
      <c r="EYS47" s="357"/>
      <c r="EYV47" s="357"/>
      <c r="EYW47" s="357"/>
      <c r="EYZ47" s="357"/>
      <c r="EZA47" s="357"/>
      <c r="EZD47" s="357"/>
      <c r="EZE47" s="357"/>
      <c r="EZH47" s="357"/>
      <c r="EZI47" s="357"/>
      <c r="EZL47" s="357"/>
      <c r="EZM47" s="357"/>
      <c r="EZP47" s="357"/>
      <c r="EZQ47" s="357"/>
      <c r="EZT47" s="357"/>
      <c r="EZU47" s="357"/>
      <c r="EZX47" s="357"/>
      <c r="EZY47" s="357"/>
      <c r="FAB47" s="357"/>
      <c r="FAC47" s="357"/>
      <c r="FAF47" s="357"/>
      <c r="FAG47" s="357"/>
      <c r="FAJ47" s="357"/>
      <c r="FAK47" s="357"/>
      <c r="FAN47" s="357"/>
      <c r="FAO47" s="357"/>
      <c r="FAR47" s="357"/>
      <c r="FAS47" s="357"/>
      <c r="FAV47" s="357"/>
      <c r="FAW47" s="357"/>
      <c r="FAZ47" s="357"/>
      <c r="FBA47" s="357"/>
      <c r="FBD47" s="357"/>
      <c r="FBE47" s="357"/>
      <c r="FBH47" s="357"/>
      <c r="FBI47" s="357"/>
      <c r="FBL47" s="357"/>
      <c r="FBM47" s="357"/>
      <c r="FBP47" s="357"/>
      <c r="FBQ47" s="357"/>
      <c r="FBT47" s="357"/>
      <c r="FBU47" s="357"/>
      <c r="FBX47" s="357"/>
      <c r="FBY47" s="357"/>
      <c r="FCB47" s="357"/>
      <c r="FCC47" s="357"/>
      <c r="FCF47" s="357"/>
      <c r="FCG47" s="357"/>
      <c r="FCJ47" s="357"/>
      <c r="FCK47" s="357"/>
      <c r="FCN47" s="357"/>
      <c r="FCO47" s="357"/>
      <c r="FCR47" s="357"/>
      <c r="FCS47" s="357"/>
      <c r="FCV47" s="357"/>
      <c r="FCW47" s="357"/>
      <c r="FCZ47" s="357"/>
      <c r="FDA47" s="357"/>
      <c r="FDD47" s="357"/>
      <c r="FDE47" s="357"/>
      <c r="FDH47" s="357"/>
      <c r="FDI47" s="357"/>
      <c r="FDL47" s="357"/>
      <c r="FDM47" s="357"/>
      <c r="FDP47" s="357"/>
      <c r="FDQ47" s="357"/>
      <c r="FDT47" s="357"/>
      <c r="FDU47" s="357"/>
      <c r="FDX47" s="357"/>
      <c r="FDY47" s="357"/>
      <c r="FEB47" s="357"/>
      <c r="FEC47" s="357"/>
      <c r="FEF47" s="357"/>
      <c r="FEG47" s="357"/>
      <c r="FEJ47" s="357"/>
      <c r="FEK47" s="357"/>
      <c r="FEN47" s="357"/>
      <c r="FEO47" s="357"/>
      <c r="FER47" s="357"/>
      <c r="FES47" s="357"/>
      <c r="FEV47" s="357"/>
      <c r="FEW47" s="357"/>
      <c r="FEZ47" s="357"/>
      <c r="FFA47" s="357"/>
      <c r="FFD47" s="357"/>
      <c r="FFE47" s="357"/>
      <c r="FFH47" s="357"/>
      <c r="FFI47" s="357"/>
      <c r="FFL47" s="357"/>
      <c r="FFM47" s="357"/>
      <c r="FFP47" s="357"/>
      <c r="FFQ47" s="357"/>
      <c r="FFT47" s="357"/>
      <c r="FFU47" s="357"/>
      <c r="FFX47" s="357"/>
      <c r="FFY47" s="357"/>
      <c r="FGB47" s="357"/>
      <c r="FGC47" s="357"/>
      <c r="FGF47" s="357"/>
      <c r="FGG47" s="357"/>
      <c r="FGJ47" s="357"/>
      <c r="FGK47" s="357"/>
      <c r="FGN47" s="357"/>
      <c r="FGO47" s="357"/>
      <c r="FGR47" s="357"/>
      <c r="FGS47" s="357"/>
      <c r="FGV47" s="357"/>
      <c r="FGW47" s="357"/>
      <c r="FGZ47" s="357"/>
      <c r="FHA47" s="357"/>
      <c r="FHD47" s="357"/>
      <c r="FHE47" s="357"/>
      <c r="FHH47" s="357"/>
      <c r="FHI47" s="357"/>
      <c r="FHL47" s="357"/>
      <c r="FHM47" s="357"/>
      <c r="FHP47" s="357"/>
      <c r="FHQ47" s="357"/>
      <c r="FHT47" s="357"/>
      <c r="FHU47" s="357"/>
      <c r="FHX47" s="357"/>
      <c r="FHY47" s="357"/>
      <c r="FIB47" s="357"/>
      <c r="FIC47" s="357"/>
      <c r="FIF47" s="357"/>
      <c r="FIG47" s="357"/>
      <c r="FIJ47" s="357"/>
      <c r="FIK47" s="357"/>
      <c r="FIN47" s="357"/>
      <c r="FIO47" s="357"/>
      <c r="FIR47" s="357"/>
      <c r="FIS47" s="357"/>
      <c r="FIV47" s="357"/>
      <c r="FIW47" s="357"/>
      <c r="FIZ47" s="357"/>
      <c r="FJA47" s="357"/>
      <c r="FJD47" s="357"/>
      <c r="FJE47" s="357"/>
      <c r="FJH47" s="357"/>
      <c r="FJI47" s="357"/>
      <c r="FJL47" s="357"/>
      <c r="FJM47" s="357"/>
      <c r="FJP47" s="357"/>
      <c r="FJQ47" s="357"/>
      <c r="FJT47" s="357"/>
      <c r="FJU47" s="357"/>
      <c r="FJX47" s="357"/>
      <c r="FJY47" s="357"/>
      <c r="FKB47" s="357"/>
      <c r="FKC47" s="357"/>
      <c r="FKF47" s="357"/>
      <c r="FKG47" s="357"/>
      <c r="FKJ47" s="357"/>
      <c r="FKK47" s="357"/>
      <c r="FKN47" s="357"/>
      <c r="FKO47" s="357"/>
      <c r="FKR47" s="357"/>
      <c r="FKS47" s="357"/>
      <c r="FKV47" s="357"/>
      <c r="FKW47" s="357"/>
      <c r="FKZ47" s="357"/>
      <c r="FLA47" s="357"/>
      <c r="FLD47" s="357"/>
      <c r="FLE47" s="357"/>
      <c r="FLH47" s="357"/>
      <c r="FLI47" s="357"/>
      <c r="FLL47" s="357"/>
      <c r="FLM47" s="357"/>
      <c r="FLP47" s="357"/>
      <c r="FLQ47" s="357"/>
      <c r="FLT47" s="357"/>
      <c r="FLU47" s="357"/>
      <c r="FLX47" s="357"/>
      <c r="FLY47" s="357"/>
      <c r="FMB47" s="357"/>
      <c r="FMC47" s="357"/>
      <c r="FMF47" s="357"/>
      <c r="FMG47" s="357"/>
      <c r="FMJ47" s="357"/>
      <c r="FMK47" s="357"/>
      <c r="FMN47" s="357"/>
      <c r="FMO47" s="357"/>
      <c r="FMR47" s="357"/>
      <c r="FMS47" s="357"/>
      <c r="FMV47" s="357"/>
      <c r="FMW47" s="357"/>
      <c r="FMZ47" s="357"/>
      <c r="FNA47" s="357"/>
      <c r="FND47" s="357"/>
      <c r="FNE47" s="357"/>
      <c r="FNH47" s="357"/>
      <c r="FNI47" s="357"/>
      <c r="FNL47" s="357"/>
      <c r="FNM47" s="357"/>
      <c r="FNP47" s="357"/>
      <c r="FNQ47" s="357"/>
      <c r="FNT47" s="357"/>
      <c r="FNU47" s="357"/>
      <c r="FNX47" s="357"/>
      <c r="FNY47" s="357"/>
      <c r="FOB47" s="357"/>
      <c r="FOC47" s="357"/>
      <c r="FOF47" s="357"/>
      <c r="FOG47" s="357"/>
      <c r="FOJ47" s="357"/>
      <c r="FOK47" s="357"/>
      <c r="FON47" s="357"/>
      <c r="FOO47" s="357"/>
      <c r="FOR47" s="357"/>
      <c r="FOS47" s="357"/>
      <c r="FOV47" s="357"/>
      <c r="FOW47" s="357"/>
      <c r="FOZ47" s="357"/>
      <c r="FPA47" s="357"/>
      <c r="FPD47" s="357"/>
      <c r="FPE47" s="357"/>
      <c r="FPH47" s="357"/>
      <c r="FPI47" s="357"/>
      <c r="FPL47" s="357"/>
      <c r="FPM47" s="357"/>
      <c r="FPP47" s="357"/>
      <c r="FPQ47" s="357"/>
      <c r="FPT47" s="357"/>
      <c r="FPU47" s="357"/>
      <c r="FPX47" s="357"/>
      <c r="FPY47" s="357"/>
      <c r="FQB47" s="357"/>
      <c r="FQC47" s="357"/>
      <c r="FQF47" s="357"/>
      <c r="FQG47" s="357"/>
      <c r="FQJ47" s="357"/>
      <c r="FQK47" s="357"/>
      <c r="FQN47" s="357"/>
      <c r="FQO47" s="357"/>
      <c r="FQR47" s="357"/>
      <c r="FQS47" s="357"/>
      <c r="FQV47" s="357"/>
      <c r="FQW47" s="357"/>
      <c r="FQZ47" s="357"/>
      <c r="FRA47" s="357"/>
      <c r="FRD47" s="357"/>
      <c r="FRE47" s="357"/>
      <c r="FRH47" s="357"/>
      <c r="FRI47" s="357"/>
      <c r="FRL47" s="357"/>
      <c r="FRM47" s="357"/>
      <c r="FRP47" s="357"/>
      <c r="FRQ47" s="357"/>
      <c r="FRT47" s="357"/>
      <c r="FRU47" s="357"/>
      <c r="FRX47" s="357"/>
      <c r="FRY47" s="357"/>
      <c r="FSB47" s="357"/>
      <c r="FSC47" s="357"/>
      <c r="FSF47" s="357"/>
      <c r="FSG47" s="357"/>
      <c r="FSJ47" s="357"/>
      <c r="FSK47" s="357"/>
      <c r="FSN47" s="357"/>
      <c r="FSO47" s="357"/>
      <c r="FSR47" s="357"/>
      <c r="FSS47" s="357"/>
      <c r="FSV47" s="357"/>
      <c r="FSW47" s="357"/>
      <c r="FSZ47" s="357"/>
      <c r="FTA47" s="357"/>
      <c r="FTD47" s="357"/>
      <c r="FTE47" s="357"/>
      <c r="FTH47" s="357"/>
      <c r="FTI47" s="357"/>
      <c r="FTL47" s="357"/>
      <c r="FTM47" s="357"/>
      <c r="FTP47" s="357"/>
      <c r="FTQ47" s="357"/>
      <c r="FTT47" s="357"/>
      <c r="FTU47" s="357"/>
      <c r="FTX47" s="357"/>
      <c r="FTY47" s="357"/>
      <c r="FUB47" s="357"/>
      <c r="FUC47" s="357"/>
      <c r="FUF47" s="357"/>
      <c r="FUG47" s="357"/>
      <c r="FUJ47" s="357"/>
      <c r="FUK47" s="357"/>
      <c r="FUN47" s="357"/>
      <c r="FUO47" s="357"/>
      <c r="FUR47" s="357"/>
      <c r="FUS47" s="357"/>
      <c r="FUV47" s="357"/>
      <c r="FUW47" s="357"/>
      <c r="FUZ47" s="357"/>
      <c r="FVA47" s="357"/>
      <c r="FVD47" s="357"/>
      <c r="FVE47" s="357"/>
      <c r="FVH47" s="357"/>
      <c r="FVI47" s="357"/>
      <c r="FVL47" s="357"/>
      <c r="FVM47" s="357"/>
      <c r="FVP47" s="357"/>
      <c r="FVQ47" s="357"/>
      <c r="FVT47" s="357"/>
      <c r="FVU47" s="357"/>
      <c r="FVX47" s="357"/>
      <c r="FVY47" s="357"/>
      <c r="FWB47" s="357"/>
      <c r="FWC47" s="357"/>
      <c r="FWF47" s="357"/>
      <c r="FWG47" s="357"/>
      <c r="FWJ47" s="357"/>
      <c r="FWK47" s="357"/>
      <c r="FWN47" s="357"/>
      <c r="FWO47" s="357"/>
      <c r="FWR47" s="357"/>
      <c r="FWS47" s="357"/>
      <c r="FWV47" s="357"/>
      <c r="FWW47" s="357"/>
      <c r="FWZ47" s="357"/>
      <c r="FXA47" s="357"/>
      <c r="FXD47" s="357"/>
      <c r="FXE47" s="357"/>
      <c r="FXH47" s="357"/>
      <c r="FXI47" s="357"/>
      <c r="FXL47" s="357"/>
      <c r="FXM47" s="357"/>
      <c r="FXP47" s="357"/>
      <c r="FXQ47" s="357"/>
      <c r="FXT47" s="357"/>
      <c r="FXU47" s="357"/>
      <c r="FXX47" s="357"/>
      <c r="FXY47" s="357"/>
      <c r="FYB47" s="357"/>
      <c r="FYC47" s="357"/>
      <c r="FYF47" s="357"/>
      <c r="FYG47" s="357"/>
      <c r="FYJ47" s="357"/>
      <c r="FYK47" s="357"/>
      <c r="FYN47" s="357"/>
      <c r="FYO47" s="357"/>
      <c r="FYR47" s="357"/>
      <c r="FYS47" s="357"/>
      <c r="FYV47" s="357"/>
      <c r="FYW47" s="357"/>
      <c r="FYZ47" s="357"/>
      <c r="FZA47" s="357"/>
      <c r="FZD47" s="357"/>
      <c r="FZE47" s="357"/>
      <c r="FZH47" s="357"/>
      <c r="FZI47" s="357"/>
      <c r="FZL47" s="357"/>
      <c r="FZM47" s="357"/>
      <c r="FZP47" s="357"/>
      <c r="FZQ47" s="357"/>
      <c r="FZT47" s="357"/>
      <c r="FZU47" s="357"/>
      <c r="FZX47" s="357"/>
      <c r="FZY47" s="357"/>
      <c r="GAB47" s="357"/>
      <c r="GAC47" s="357"/>
      <c r="GAF47" s="357"/>
      <c r="GAG47" s="357"/>
      <c r="GAJ47" s="357"/>
      <c r="GAK47" s="357"/>
      <c r="GAN47" s="357"/>
      <c r="GAO47" s="357"/>
      <c r="GAR47" s="357"/>
      <c r="GAS47" s="357"/>
      <c r="GAV47" s="357"/>
      <c r="GAW47" s="357"/>
      <c r="GAZ47" s="357"/>
      <c r="GBA47" s="357"/>
      <c r="GBD47" s="357"/>
      <c r="GBE47" s="357"/>
      <c r="GBH47" s="357"/>
      <c r="GBI47" s="357"/>
      <c r="GBL47" s="357"/>
      <c r="GBM47" s="357"/>
      <c r="GBP47" s="357"/>
      <c r="GBQ47" s="357"/>
      <c r="GBT47" s="357"/>
      <c r="GBU47" s="357"/>
      <c r="GBX47" s="357"/>
      <c r="GBY47" s="357"/>
      <c r="GCB47" s="357"/>
      <c r="GCC47" s="357"/>
      <c r="GCF47" s="357"/>
      <c r="GCG47" s="357"/>
      <c r="GCJ47" s="357"/>
      <c r="GCK47" s="357"/>
      <c r="GCN47" s="357"/>
      <c r="GCO47" s="357"/>
      <c r="GCR47" s="357"/>
      <c r="GCS47" s="357"/>
      <c r="GCV47" s="357"/>
      <c r="GCW47" s="357"/>
      <c r="GCZ47" s="357"/>
      <c r="GDA47" s="357"/>
      <c r="GDD47" s="357"/>
      <c r="GDE47" s="357"/>
      <c r="GDH47" s="357"/>
      <c r="GDI47" s="357"/>
      <c r="GDL47" s="357"/>
      <c r="GDM47" s="357"/>
      <c r="GDP47" s="357"/>
      <c r="GDQ47" s="357"/>
      <c r="GDT47" s="357"/>
      <c r="GDU47" s="357"/>
      <c r="GDX47" s="357"/>
      <c r="GDY47" s="357"/>
      <c r="GEB47" s="357"/>
      <c r="GEC47" s="357"/>
      <c r="GEF47" s="357"/>
      <c r="GEG47" s="357"/>
      <c r="GEJ47" s="357"/>
      <c r="GEK47" s="357"/>
      <c r="GEN47" s="357"/>
      <c r="GEO47" s="357"/>
      <c r="GER47" s="357"/>
      <c r="GES47" s="357"/>
      <c r="GEV47" s="357"/>
      <c r="GEW47" s="357"/>
      <c r="GEZ47" s="357"/>
      <c r="GFA47" s="357"/>
      <c r="GFD47" s="357"/>
      <c r="GFE47" s="357"/>
      <c r="GFH47" s="357"/>
      <c r="GFI47" s="357"/>
      <c r="GFL47" s="357"/>
      <c r="GFM47" s="357"/>
      <c r="GFP47" s="357"/>
      <c r="GFQ47" s="357"/>
      <c r="GFT47" s="357"/>
      <c r="GFU47" s="357"/>
      <c r="GFX47" s="357"/>
      <c r="GFY47" s="357"/>
      <c r="GGB47" s="357"/>
      <c r="GGC47" s="357"/>
      <c r="GGF47" s="357"/>
      <c r="GGG47" s="357"/>
      <c r="GGJ47" s="357"/>
      <c r="GGK47" s="357"/>
      <c r="GGN47" s="357"/>
      <c r="GGO47" s="357"/>
      <c r="GGR47" s="357"/>
      <c r="GGS47" s="357"/>
      <c r="GGV47" s="357"/>
      <c r="GGW47" s="357"/>
      <c r="GGZ47" s="357"/>
      <c r="GHA47" s="357"/>
      <c r="GHD47" s="357"/>
      <c r="GHE47" s="357"/>
      <c r="GHH47" s="357"/>
      <c r="GHI47" s="357"/>
      <c r="GHL47" s="357"/>
      <c r="GHM47" s="357"/>
      <c r="GHP47" s="357"/>
      <c r="GHQ47" s="357"/>
      <c r="GHT47" s="357"/>
      <c r="GHU47" s="357"/>
      <c r="GHX47" s="357"/>
      <c r="GHY47" s="357"/>
      <c r="GIB47" s="357"/>
      <c r="GIC47" s="357"/>
      <c r="GIF47" s="357"/>
      <c r="GIG47" s="357"/>
      <c r="GIJ47" s="357"/>
      <c r="GIK47" s="357"/>
      <c r="GIN47" s="357"/>
      <c r="GIO47" s="357"/>
      <c r="GIR47" s="357"/>
      <c r="GIS47" s="357"/>
      <c r="GIV47" s="357"/>
      <c r="GIW47" s="357"/>
      <c r="GIZ47" s="357"/>
      <c r="GJA47" s="357"/>
      <c r="GJD47" s="357"/>
      <c r="GJE47" s="357"/>
      <c r="GJH47" s="357"/>
      <c r="GJI47" s="357"/>
      <c r="GJL47" s="357"/>
      <c r="GJM47" s="357"/>
      <c r="GJP47" s="357"/>
      <c r="GJQ47" s="357"/>
      <c r="GJT47" s="357"/>
      <c r="GJU47" s="357"/>
      <c r="GJX47" s="357"/>
      <c r="GJY47" s="357"/>
      <c r="GKB47" s="357"/>
      <c r="GKC47" s="357"/>
      <c r="GKF47" s="357"/>
      <c r="GKG47" s="357"/>
      <c r="GKJ47" s="357"/>
      <c r="GKK47" s="357"/>
      <c r="GKN47" s="357"/>
      <c r="GKO47" s="357"/>
      <c r="GKR47" s="357"/>
      <c r="GKS47" s="357"/>
      <c r="GKV47" s="357"/>
      <c r="GKW47" s="357"/>
      <c r="GKZ47" s="357"/>
      <c r="GLA47" s="357"/>
      <c r="GLD47" s="357"/>
      <c r="GLE47" s="357"/>
      <c r="GLH47" s="357"/>
      <c r="GLI47" s="357"/>
      <c r="GLL47" s="357"/>
      <c r="GLM47" s="357"/>
      <c r="GLP47" s="357"/>
      <c r="GLQ47" s="357"/>
      <c r="GLT47" s="357"/>
      <c r="GLU47" s="357"/>
      <c r="GLX47" s="357"/>
      <c r="GLY47" s="357"/>
      <c r="GMB47" s="357"/>
      <c r="GMC47" s="357"/>
      <c r="GMF47" s="357"/>
      <c r="GMG47" s="357"/>
      <c r="GMJ47" s="357"/>
      <c r="GMK47" s="357"/>
      <c r="GMN47" s="357"/>
      <c r="GMO47" s="357"/>
      <c r="GMR47" s="357"/>
      <c r="GMS47" s="357"/>
      <c r="GMV47" s="357"/>
      <c r="GMW47" s="357"/>
      <c r="GMZ47" s="357"/>
      <c r="GNA47" s="357"/>
      <c r="GND47" s="357"/>
      <c r="GNE47" s="357"/>
      <c r="GNH47" s="357"/>
      <c r="GNI47" s="357"/>
      <c r="GNL47" s="357"/>
      <c r="GNM47" s="357"/>
      <c r="GNP47" s="357"/>
      <c r="GNQ47" s="357"/>
      <c r="GNT47" s="357"/>
      <c r="GNU47" s="357"/>
      <c r="GNX47" s="357"/>
      <c r="GNY47" s="357"/>
      <c r="GOB47" s="357"/>
      <c r="GOC47" s="357"/>
      <c r="GOF47" s="357"/>
      <c r="GOG47" s="357"/>
      <c r="GOJ47" s="357"/>
      <c r="GOK47" s="357"/>
      <c r="GON47" s="357"/>
      <c r="GOO47" s="357"/>
      <c r="GOR47" s="357"/>
      <c r="GOS47" s="357"/>
      <c r="GOV47" s="357"/>
      <c r="GOW47" s="357"/>
      <c r="GOZ47" s="357"/>
      <c r="GPA47" s="357"/>
      <c r="GPD47" s="357"/>
      <c r="GPE47" s="357"/>
      <c r="GPH47" s="357"/>
      <c r="GPI47" s="357"/>
      <c r="GPL47" s="357"/>
      <c r="GPM47" s="357"/>
      <c r="GPP47" s="357"/>
      <c r="GPQ47" s="357"/>
      <c r="GPT47" s="357"/>
      <c r="GPU47" s="357"/>
      <c r="GPX47" s="357"/>
      <c r="GPY47" s="357"/>
      <c r="GQB47" s="357"/>
      <c r="GQC47" s="357"/>
      <c r="GQF47" s="357"/>
      <c r="GQG47" s="357"/>
      <c r="GQJ47" s="357"/>
      <c r="GQK47" s="357"/>
      <c r="GQN47" s="357"/>
      <c r="GQO47" s="357"/>
      <c r="GQR47" s="357"/>
      <c r="GQS47" s="357"/>
      <c r="GQV47" s="357"/>
      <c r="GQW47" s="357"/>
      <c r="GQZ47" s="357"/>
      <c r="GRA47" s="357"/>
      <c r="GRD47" s="357"/>
      <c r="GRE47" s="357"/>
      <c r="GRH47" s="357"/>
      <c r="GRI47" s="357"/>
      <c r="GRL47" s="357"/>
      <c r="GRM47" s="357"/>
      <c r="GRP47" s="357"/>
      <c r="GRQ47" s="357"/>
      <c r="GRT47" s="357"/>
      <c r="GRU47" s="357"/>
      <c r="GRX47" s="357"/>
      <c r="GRY47" s="357"/>
      <c r="GSB47" s="357"/>
      <c r="GSC47" s="357"/>
      <c r="GSF47" s="357"/>
      <c r="GSG47" s="357"/>
      <c r="GSJ47" s="357"/>
      <c r="GSK47" s="357"/>
      <c r="GSN47" s="357"/>
      <c r="GSO47" s="357"/>
      <c r="GSR47" s="357"/>
      <c r="GSS47" s="357"/>
      <c r="GSV47" s="357"/>
      <c r="GSW47" s="357"/>
      <c r="GSZ47" s="357"/>
      <c r="GTA47" s="357"/>
      <c r="GTD47" s="357"/>
      <c r="GTE47" s="357"/>
      <c r="GTH47" s="357"/>
      <c r="GTI47" s="357"/>
      <c r="GTL47" s="357"/>
      <c r="GTM47" s="357"/>
      <c r="GTP47" s="357"/>
      <c r="GTQ47" s="357"/>
      <c r="GTT47" s="357"/>
      <c r="GTU47" s="357"/>
      <c r="GTX47" s="357"/>
      <c r="GTY47" s="357"/>
      <c r="GUB47" s="357"/>
      <c r="GUC47" s="357"/>
      <c r="GUF47" s="357"/>
      <c r="GUG47" s="357"/>
      <c r="GUJ47" s="357"/>
      <c r="GUK47" s="357"/>
      <c r="GUN47" s="357"/>
      <c r="GUO47" s="357"/>
      <c r="GUR47" s="357"/>
      <c r="GUS47" s="357"/>
      <c r="GUV47" s="357"/>
      <c r="GUW47" s="357"/>
      <c r="GUZ47" s="357"/>
      <c r="GVA47" s="357"/>
      <c r="GVD47" s="357"/>
      <c r="GVE47" s="357"/>
      <c r="GVH47" s="357"/>
      <c r="GVI47" s="357"/>
      <c r="GVL47" s="357"/>
      <c r="GVM47" s="357"/>
      <c r="GVP47" s="357"/>
      <c r="GVQ47" s="357"/>
      <c r="GVT47" s="357"/>
      <c r="GVU47" s="357"/>
      <c r="GVX47" s="357"/>
      <c r="GVY47" s="357"/>
      <c r="GWB47" s="357"/>
      <c r="GWC47" s="357"/>
      <c r="GWF47" s="357"/>
      <c r="GWG47" s="357"/>
      <c r="GWJ47" s="357"/>
      <c r="GWK47" s="357"/>
      <c r="GWN47" s="357"/>
      <c r="GWO47" s="357"/>
      <c r="GWR47" s="357"/>
      <c r="GWS47" s="357"/>
      <c r="GWV47" s="357"/>
      <c r="GWW47" s="357"/>
      <c r="GWZ47" s="357"/>
      <c r="GXA47" s="357"/>
      <c r="GXD47" s="357"/>
      <c r="GXE47" s="357"/>
      <c r="GXH47" s="357"/>
      <c r="GXI47" s="357"/>
      <c r="GXL47" s="357"/>
      <c r="GXM47" s="357"/>
      <c r="GXP47" s="357"/>
      <c r="GXQ47" s="357"/>
      <c r="GXT47" s="357"/>
      <c r="GXU47" s="357"/>
      <c r="GXX47" s="357"/>
      <c r="GXY47" s="357"/>
      <c r="GYB47" s="357"/>
      <c r="GYC47" s="357"/>
      <c r="GYF47" s="357"/>
      <c r="GYG47" s="357"/>
      <c r="GYJ47" s="357"/>
      <c r="GYK47" s="357"/>
      <c r="GYN47" s="357"/>
      <c r="GYO47" s="357"/>
      <c r="GYR47" s="357"/>
      <c r="GYS47" s="357"/>
      <c r="GYV47" s="357"/>
      <c r="GYW47" s="357"/>
      <c r="GYZ47" s="357"/>
      <c r="GZA47" s="357"/>
      <c r="GZD47" s="357"/>
      <c r="GZE47" s="357"/>
      <c r="GZH47" s="357"/>
      <c r="GZI47" s="357"/>
      <c r="GZL47" s="357"/>
      <c r="GZM47" s="357"/>
      <c r="GZP47" s="357"/>
      <c r="GZQ47" s="357"/>
      <c r="GZT47" s="357"/>
      <c r="GZU47" s="357"/>
      <c r="GZX47" s="357"/>
      <c r="GZY47" s="357"/>
      <c r="HAB47" s="357"/>
      <c r="HAC47" s="357"/>
      <c r="HAF47" s="357"/>
      <c r="HAG47" s="357"/>
      <c r="HAJ47" s="357"/>
      <c r="HAK47" s="357"/>
      <c r="HAN47" s="357"/>
      <c r="HAO47" s="357"/>
      <c r="HAR47" s="357"/>
      <c r="HAS47" s="357"/>
      <c r="HAV47" s="357"/>
      <c r="HAW47" s="357"/>
      <c r="HAZ47" s="357"/>
      <c r="HBA47" s="357"/>
      <c r="HBD47" s="357"/>
      <c r="HBE47" s="357"/>
      <c r="HBH47" s="357"/>
      <c r="HBI47" s="357"/>
      <c r="HBL47" s="357"/>
      <c r="HBM47" s="357"/>
      <c r="HBP47" s="357"/>
      <c r="HBQ47" s="357"/>
      <c r="HBT47" s="357"/>
      <c r="HBU47" s="357"/>
      <c r="HBX47" s="357"/>
      <c r="HBY47" s="357"/>
      <c r="HCB47" s="357"/>
      <c r="HCC47" s="357"/>
      <c r="HCF47" s="357"/>
      <c r="HCG47" s="357"/>
      <c r="HCJ47" s="357"/>
      <c r="HCK47" s="357"/>
      <c r="HCN47" s="357"/>
      <c r="HCO47" s="357"/>
      <c r="HCR47" s="357"/>
      <c r="HCS47" s="357"/>
      <c r="HCV47" s="357"/>
      <c r="HCW47" s="357"/>
      <c r="HCZ47" s="357"/>
      <c r="HDA47" s="357"/>
      <c r="HDD47" s="357"/>
      <c r="HDE47" s="357"/>
      <c r="HDH47" s="357"/>
      <c r="HDI47" s="357"/>
      <c r="HDL47" s="357"/>
      <c r="HDM47" s="357"/>
      <c r="HDP47" s="357"/>
      <c r="HDQ47" s="357"/>
      <c r="HDT47" s="357"/>
      <c r="HDU47" s="357"/>
      <c r="HDX47" s="357"/>
      <c r="HDY47" s="357"/>
      <c r="HEB47" s="357"/>
      <c r="HEC47" s="357"/>
      <c r="HEF47" s="357"/>
      <c r="HEG47" s="357"/>
      <c r="HEJ47" s="357"/>
      <c r="HEK47" s="357"/>
      <c r="HEN47" s="357"/>
      <c r="HEO47" s="357"/>
      <c r="HER47" s="357"/>
      <c r="HES47" s="357"/>
      <c r="HEV47" s="357"/>
      <c r="HEW47" s="357"/>
      <c r="HEZ47" s="357"/>
      <c r="HFA47" s="357"/>
      <c r="HFD47" s="357"/>
      <c r="HFE47" s="357"/>
      <c r="HFH47" s="357"/>
      <c r="HFI47" s="357"/>
      <c r="HFL47" s="357"/>
      <c r="HFM47" s="357"/>
      <c r="HFP47" s="357"/>
      <c r="HFQ47" s="357"/>
      <c r="HFT47" s="357"/>
      <c r="HFU47" s="357"/>
      <c r="HFX47" s="357"/>
      <c r="HFY47" s="357"/>
      <c r="HGB47" s="357"/>
      <c r="HGC47" s="357"/>
      <c r="HGF47" s="357"/>
      <c r="HGG47" s="357"/>
      <c r="HGJ47" s="357"/>
      <c r="HGK47" s="357"/>
      <c r="HGN47" s="357"/>
      <c r="HGO47" s="357"/>
      <c r="HGR47" s="357"/>
      <c r="HGS47" s="357"/>
      <c r="HGV47" s="357"/>
      <c r="HGW47" s="357"/>
      <c r="HGZ47" s="357"/>
      <c r="HHA47" s="357"/>
      <c r="HHD47" s="357"/>
      <c r="HHE47" s="357"/>
      <c r="HHH47" s="357"/>
      <c r="HHI47" s="357"/>
      <c r="HHL47" s="357"/>
      <c r="HHM47" s="357"/>
      <c r="HHP47" s="357"/>
      <c r="HHQ47" s="357"/>
      <c r="HHT47" s="357"/>
      <c r="HHU47" s="357"/>
      <c r="HHX47" s="357"/>
      <c r="HHY47" s="357"/>
      <c r="HIB47" s="357"/>
      <c r="HIC47" s="357"/>
      <c r="HIF47" s="357"/>
      <c r="HIG47" s="357"/>
      <c r="HIJ47" s="357"/>
      <c r="HIK47" s="357"/>
      <c r="HIN47" s="357"/>
      <c r="HIO47" s="357"/>
      <c r="HIR47" s="357"/>
      <c r="HIS47" s="357"/>
      <c r="HIV47" s="357"/>
      <c r="HIW47" s="357"/>
      <c r="HIZ47" s="357"/>
      <c r="HJA47" s="357"/>
      <c r="HJD47" s="357"/>
      <c r="HJE47" s="357"/>
      <c r="HJH47" s="357"/>
      <c r="HJI47" s="357"/>
      <c r="HJL47" s="357"/>
      <c r="HJM47" s="357"/>
      <c r="HJP47" s="357"/>
      <c r="HJQ47" s="357"/>
      <c r="HJT47" s="357"/>
      <c r="HJU47" s="357"/>
      <c r="HJX47" s="357"/>
      <c r="HJY47" s="357"/>
      <c r="HKB47" s="357"/>
      <c r="HKC47" s="357"/>
      <c r="HKF47" s="357"/>
      <c r="HKG47" s="357"/>
      <c r="HKJ47" s="357"/>
      <c r="HKK47" s="357"/>
      <c r="HKN47" s="357"/>
      <c r="HKO47" s="357"/>
      <c r="HKR47" s="357"/>
      <c r="HKS47" s="357"/>
      <c r="HKV47" s="357"/>
      <c r="HKW47" s="357"/>
      <c r="HKZ47" s="357"/>
      <c r="HLA47" s="357"/>
      <c r="HLD47" s="357"/>
      <c r="HLE47" s="357"/>
      <c r="HLH47" s="357"/>
      <c r="HLI47" s="357"/>
      <c r="HLL47" s="357"/>
      <c r="HLM47" s="357"/>
      <c r="HLP47" s="357"/>
      <c r="HLQ47" s="357"/>
      <c r="HLT47" s="357"/>
      <c r="HLU47" s="357"/>
      <c r="HLX47" s="357"/>
      <c r="HLY47" s="357"/>
      <c r="HMB47" s="357"/>
      <c r="HMC47" s="357"/>
      <c r="HMF47" s="357"/>
      <c r="HMG47" s="357"/>
      <c r="HMJ47" s="357"/>
      <c r="HMK47" s="357"/>
      <c r="HMN47" s="357"/>
      <c r="HMO47" s="357"/>
      <c r="HMR47" s="357"/>
      <c r="HMS47" s="357"/>
      <c r="HMV47" s="357"/>
      <c r="HMW47" s="357"/>
      <c r="HMZ47" s="357"/>
      <c r="HNA47" s="357"/>
      <c r="HND47" s="357"/>
      <c r="HNE47" s="357"/>
      <c r="HNH47" s="357"/>
      <c r="HNI47" s="357"/>
      <c r="HNL47" s="357"/>
      <c r="HNM47" s="357"/>
      <c r="HNP47" s="357"/>
      <c r="HNQ47" s="357"/>
      <c r="HNT47" s="357"/>
      <c r="HNU47" s="357"/>
      <c r="HNX47" s="357"/>
      <c r="HNY47" s="357"/>
      <c r="HOB47" s="357"/>
      <c r="HOC47" s="357"/>
      <c r="HOF47" s="357"/>
      <c r="HOG47" s="357"/>
      <c r="HOJ47" s="357"/>
      <c r="HOK47" s="357"/>
      <c r="HON47" s="357"/>
      <c r="HOO47" s="357"/>
      <c r="HOR47" s="357"/>
      <c r="HOS47" s="357"/>
      <c r="HOV47" s="357"/>
      <c r="HOW47" s="357"/>
      <c r="HOZ47" s="357"/>
      <c r="HPA47" s="357"/>
      <c r="HPD47" s="357"/>
      <c r="HPE47" s="357"/>
      <c r="HPH47" s="357"/>
      <c r="HPI47" s="357"/>
      <c r="HPL47" s="357"/>
      <c r="HPM47" s="357"/>
      <c r="HPP47" s="357"/>
      <c r="HPQ47" s="357"/>
      <c r="HPT47" s="357"/>
      <c r="HPU47" s="357"/>
      <c r="HPX47" s="357"/>
      <c r="HPY47" s="357"/>
      <c r="HQB47" s="357"/>
      <c r="HQC47" s="357"/>
      <c r="HQF47" s="357"/>
      <c r="HQG47" s="357"/>
      <c r="HQJ47" s="357"/>
      <c r="HQK47" s="357"/>
      <c r="HQN47" s="357"/>
      <c r="HQO47" s="357"/>
      <c r="HQR47" s="357"/>
      <c r="HQS47" s="357"/>
      <c r="HQV47" s="357"/>
      <c r="HQW47" s="357"/>
      <c r="HQZ47" s="357"/>
      <c r="HRA47" s="357"/>
      <c r="HRD47" s="357"/>
      <c r="HRE47" s="357"/>
      <c r="HRH47" s="357"/>
      <c r="HRI47" s="357"/>
      <c r="HRL47" s="357"/>
      <c r="HRM47" s="357"/>
      <c r="HRP47" s="357"/>
      <c r="HRQ47" s="357"/>
      <c r="HRT47" s="357"/>
      <c r="HRU47" s="357"/>
      <c r="HRX47" s="357"/>
      <c r="HRY47" s="357"/>
      <c r="HSB47" s="357"/>
      <c r="HSC47" s="357"/>
      <c r="HSF47" s="357"/>
      <c r="HSG47" s="357"/>
      <c r="HSJ47" s="357"/>
      <c r="HSK47" s="357"/>
      <c r="HSN47" s="357"/>
      <c r="HSO47" s="357"/>
      <c r="HSR47" s="357"/>
      <c r="HSS47" s="357"/>
      <c r="HSV47" s="357"/>
      <c r="HSW47" s="357"/>
      <c r="HSZ47" s="357"/>
      <c r="HTA47" s="357"/>
      <c r="HTD47" s="357"/>
      <c r="HTE47" s="357"/>
      <c r="HTH47" s="357"/>
      <c r="HTI47" s="357"/>
      <c r="HTL47" s="357"/>
      <c r="HTM47" s="357"/>
      <c r="HTP47" s="357"/>
      <c r="HTQ47" s="357"/>
      <c r="HTT47" s="357"/>
      <c r="HTU47" s="357"/>
      <c r="HTX47" s="357"/>
      <c r="HTY47" s="357"/>
      <c r="HUB47" s="357"/>
      <c r="HUC47" s="357"/>
      <c r="HUF47" s="357"/>
      <c r="HUG47" s="357"/>
      <c r="HUJ47" s="357"/>
      <c r="HUK47" s="357"/>
      <c r="HUN47" s="357"/>
      <c r="HUO47" s="357"/>
      <c r="HUR47" s="357"/>
      <c r="HUS47" s="357"/>
      <c r="HUV47" s="357"/>
      <c r="HUW47" s="357"/>
      <c r="HUZ47" s="357"/>
      <c r="HVA47" s="357"/>
      <c r="HVD47" s="357"/>
      <c r="HVE47" s="357"/>
      <c r="HVH47" s="357"/>
      <c r="HVI47" s="357"/>
      <c r="HVL47" s="357"/>
      <c r="HVM47" s="357"/>
      <c r="HVP47" s="357"/>
      <c r="HVQ47" s="357"/>
      <c r="HVT47" s="357"/>
      <c r="HVU47" s="357"/>
      <c r="HVX47" s="357"/>
      <c r="HVY47" s="357"/>
      <c r="HWB47" s="357"/>
      <c r="HWC47" s="357"/>
      <c r="HWF47" s="357"/>
      <c r="HWG47" s="357"/>
      <c r="HWJ47" s="357"/>
      <c r="HWK47" s="357"/>
      <c r="HWN47" s="357"/>
      <c r="HWO47" s="357"/>
      <c r="HWR47" s="357"/>
      <c r="HWS47" s="357"/>
      <c r="HWV47" s="357"/>
      <c r="HWW47" s="357"/>
      <c r="HWZ47" s="357"/>
      <c r="HXA47" s="357"/>
      <c r="HXD47" s="357"/>
      <c r="HXE47" s="357"/>
      <c r="HXH47" s="357"/>
      <c r="HXI47" s="357"/>
      <c r="HXL47" s="357"/>
      <c r="HXM47" s="357"/>
      <c r="HXP47" s="357"/>
      <c r="HXQ47" s="357"/>
      <c r="HXT47" s="357"/>
      <c r="HXU47" s="357"/>
      <c r="HXX47" s="357"/>
      <c r="HXY47" s="357"/>
      <c r="HYB47" s="357"/>
      <c r="HYC47" s="357"/>
      <c r="HYF47" s="357"/>
      <c r="HYG47" s="357"/>
      <c r="HYJ47" s="357"/>
      <c r="HYK47" s="357"/>
      <c r="HYN47" s="357"/>
      <c r="HYO47" s="357"/>
      <c r="HYR47" s="357"/>
      <c r="HYS47" s="357"/>
      <c r="HYV47" s="357"/>
      <c r="HYW47" s="357"/>
      <c r="HYZ47" s="357"/>
      <c r="HZA47" s="357"/>
      <c r="HZD47" s="357"/>
      <c r="HZE47" s="357"/>
      <c r="HZH47" s="357"/>
      <c r="HZI47" s="357"/>
      <c r="HZL47" s="357"/>
      <c r="HZM47" s="357"/>
      <c r="HZP47" s="357"/>
      <c r="HZQ47" s="357"/>
      <c r="HZT47" s="357"/>
      <c r="HZU47" s="357"/>
      <c r="HZX47" s="357"/>
      <c r="HZY47" s="357"/>
      <c r="IAB47" s="357"/>
      <c r="IAC47" s="357"/>
      <c r="IAF47" s="357"/>
      <c r="IAG47" s="357"/>
      <c r="IAJ47" s="357"/>
      <c r="IAK47" s="357"/>
      <c r="IAN47" s="357"/>
      <c r="IAO47" s="357"/>
      <c r="IAR47" s="357"/>
      <c r="IAS47" s="357"/>
      <c r="IAV47" s="357"/>
      <c r="IAW47" s="357"/>
      <c r="IAZ47" s="357"/>
      <c r="IBA47" s="357"/>
      <c r="IBD47" s="357"/>
      <c r="IBE47" s="357"/>
      <c r="IBH47" s="357"/>
      <c r="IBI47" s="357"/>
      <c r="IBL47" s="357"/>
      <c r="IBM47" s="357"/>
      <c r="IBP47" s="357"/>
      <c r="IBQ47" s="357"/>
      <c r="IBT47" s="357"/>
      <c r="IBU47" s="357"/>
      <c r="IBX47" s="357"/>
      <c r="IBY47" s="357"/>
      <c r="ICB47" s="357"/>
      <c r="ICC47" s="357"/>
      <c r="ICF47" s="357"/>
      <c r="ICG47" s="357"/>
      <c r="ICJ47" s="357"/>
      <c r="ICK47" s="357"/>
      <c r="ICN47" s="357"/>
      <c r="ICO47" s="357"/>
      <c r="ICR47" s="357"/>
      <c r="ICS47" s="357"/>
      <c r="ICV47" s="357"/>
      <c r="ICW47" s="357"/>
      <c r="ICZ47" s="357"/>
      <c r="IDA47" s="357"/>
      <c r="IDD47" s="357"/>
      <c r="IDE47" s="357"/>
      <c r="IDH47" s="357"/>
      <c r="IDI47" s="357"/>
      <c r="IDL47" s="357"/>
      <c r="IDM47" s="357"/>
      <c r="IDP47" s="357"/>
      <c r="IDQ47" s="357"/>
      <c r="IDT47" s="357"/>
      <c r="IDU47" s="357"/>
      <c r="IDX47" s="357"/>
      <c r="IDY47" s="357"/>
      <c r="IEB47" s="357"/>
      <c r="IEC47" s="357"/>
      <c r="IEF47" s="357"/>
      <c r="IEG47" s="357"/>
      <c r="IEJ47" s="357"/>
      <c r="IEK47" s="357"/>
      <c r="IEN47" s="357"/>
      <c r="IEO47" s="357"/>
      <c r="IER47" s="357"/>
      <c r="IES47" s="357"/>
      <c r="IEV47" s="357"/>
      <c r="IEW47" s="357"/>
      <c r="IEZ47" s="357"/>
      <c r="IFA47" s="357"/>
      <c r="IFD47" s="357"/>
      <c r="IFE47" s="357"/>
      <c r="IFH47" s="357"/>
      <c r="IFI47" s="357"/>
      <c r="IFL47" s="357"/>
      <c r="IFM47" s="357"/>
      <c r="IFP47" s="357"/>
      <c r="IFQ47" s="357"/>
      <c r="IFT47" s="357"/>
      <c r="IFU47" s="357"/>
      <c r="IFX47" s="357"/>
      <c r="IFY47" s="357"/>
      <c r="IGB47" s="357"/>
      <c r="IGC47" s="357"/>
      <c r="IGF47" s="357"/>
      <c r="IGG47" s="357"/>
      <c r="IGJ47" s="357"/>
      <c r="IGK47" s="357"/>
      <c r="IGN47" s="357"/>
      <c r="IGO47" s="357"/>
      <c r="IGR47" s="357"/>
      <c r="IGS47" s="357"/>
      <c r="IGV47" s="357"/>
      <c r="IGW47" s="357"/>
      <c r="IGZ47" s="357"/>
      <c r="IHA47" s="357"/>
      <c r="IHD47" s="357"/>
      <c r="IHE47" s="357"/>
      <c r="IHH47" s="357"/>
      <c r="IHI47" s="357"/>
      <c r="IHL47" s="357"/>
      <c r="IHM47" s="357"/>
      <c r="IHP47" s="357"/>
      <c r="IHQ47" s="357"/>
      <c r="IHT47" s="357"/>
      <c r="IHU47" s="357"/>
      <c r="IHX47" s="357"/>
      <c r="IHY47" s="357"/>
      <c r="IIB47" s="357"/>
      <c r="IIC47" s="357"/>
      <c r="IIF47" s="357"/>
      <c r="IIG47" s="357"/>
      <c r="IIJ47" s="357"/>
      <c r="IIK47" s="357"/>
      <c r="IIN47" s="357"/>
      <c r="IIO47" s="357"/>
      <c r="IIR47" s="357"/>
      <c r="IIS47" s="357"/>
      <c r="IIV47" s="357"/>
      <c r="IIW47" s="357"/>
      <c r="IIZ47" s="357"/>
      <c r="IJA47" s="357"/>
      <c r="IJD47" s="357"/>
      <c r="IJE47" s="357"/>
      <c r="IJH47" s="357"/>
      <c r="IJI47" s="357"/>
      <c r="IJL47" s="357"/>
      <c r="IJM47" s="357"/>
      <c r="IJP47" s="357"/>
      <c r="IJQ47" s="357"/>
      <c r="IJT47" s="357"/>
      <c r="IJU47" s="357"/>
      <c r="IJX47" s="357"/>
      <c r="IJY47" s="357"/>
      <c r="IKB47" s="357"/>
      <c r="IKC47" s="357"/>
      <c r="IKF47" s="357"/>
      <c r="IKG47" s="357"/>
      <c r="IKJ47" s="357"/>
      <c r="IKK47" s="357"/>
      <c r="IKN47" s="357"/>
      <c r="IKO47" s="357"/>
      <c r="IKR47" s="357"/>
      <c r="IKS47" s="357"/>
      <c r="IKV47" s="357"/>
      <c r="IKW47" s="357"/>
      <c r="IKZ47" s="357"/>
      <c r="ILA47" s="357"/>
      <c r="ILD47" s="357"/>
      <c r="ILE47" s="357"/>
      <c r="ILH47" s="357"/>
      <c r="ILI47" s="357"/>
      <c r="ILL47" s="357"/>
      <c r="ILM47" s="357"/>
      <c r="ILP47" s="357"/>
      <c r="ILQ47" s="357"/>
      <c r="ILT47" s="357"/>
      <c r="ILU47" s="357"/>
      <c r="ILX47" s="357"/>
      <c r="ILY47" s="357"/>
      <c r="IMB47" s="357"/>
      <c r="IMC47" s="357"/>
      <c r="IMF47" s="357"/>
      <c r="IMG47" s="357"/>
      <c r="IMJ47" s="357"/>
      <c r="IMK47" s="357"/>
      <c r="IMN47" s="357"/>
      <c r="IMO47" s="357"/>
      <c r="IMR47" s="357"/>
      <c r="IMS47" s="357"/>
      <c r="IMV47" s="357"/>
      <c r="IMW47" s="357"/>
      <c r="IMZ47" s="357"/>
      <c r="INA47" s="357"/>
      <c r="IND47" s="357"/>
      <c r="INE47" s="357"/>
      <c r="INH47" s="357"/>
      <c r="INI47" s="357"/>
      <c r="INL47" s="357"/>
      <c r="INM47" s="357"/>
      <c r="INP47" s="357"/>
      <c r="INQ47" s="357"/>
      <c r="INT47" s="357"/>
      <c r="INU47" s="357"/>
      <c r="INX47" s="357"/>
      <c r="INY47" s="357"/>
      <c r="IOB47" s="357"/>
      <c r="IOC47" s="357"/>
      <c r="IOF47" s="357"/>
      <c r="IOG47" s="357"/>
      <c r="IOJ47" s="357"/>
      <c r="IOK47" s="357"/>
      <c r="ION47" s="357"/>
      <c r="IOO47" s="357"/>
      <c r="IOR47" s="357"/>
      <c r="IOS47" s="357"/>
      <c r="IOV47" s="357"/>
      <c r="IOW47" s="357"/>
      <c r="IOZ47" s="357"/>
      <c r="IPA47" s="357"/>
      <c r="IPD47" s="357"/>
      <c r="IPE47" s="357"/>
      <c r="IPH47" s="357"/>
      <c r="IPI47" s="357"/>
      <c r="IPL47" s="357"/>
      <c r="IPM47" s="357"/>
      <c r="IPP47" s="357"/>
      <c r="IPQ47" s="357"/>
      <c r="IPT47" s="357"/>
      <c r="IPU47" s="357"/>
      <c r="IPX47" s="357"/>
      <c r="IPY47" s="357"/>
      <c r="IQB47" s="357"/>
      <c r="IQC47" s="357"/>
      <c r="IQF47" s="357"/>
      <c r="IQG47" s="357"/>
      <c r="IQJ47" s="357"/>
      <c r="IQK47" s="357"/>
      <c r="IQN47" s="357"/>
      <c r="IQO47" s="357"/>
      <c r="IQR47" s="357"/>
      <c r="IQS47" s="357"/>
      <c r="IQV47" s="357"/>
      <c r="IQW47" s="357"/>
      <c r="IQZ47" s="357"/>
      <c r="IRA47" s="357"/>
      <c r="IRD47" s="357"/>
      <c r="IRE47" s="357"/>
      <c r="IRH47" s="357"/>
      <c r="IRI47" s="357"/>
      <c r="IRL47" s="357"/>
      <c r="IRM47" s="357"/>
      <c r="IRP47" s="357"/>
      <c r="IRQ47" s="357"/>
      <c r="IRT47" s="357"/>
      <c r="IRU47" s="357"/>
      <c r="IRX47" s="357"/>
      <c r="IRY47" s="357"/>
      <c r="ISB47" s="357"/>
      <c r="ISC47" s="357"/>
      <c r="ISF47" s="357"/>
      <c r="ISG47" s="357"/>
      <c r="ISJ47" s="357"/>
      <c r="ISK47" s="357"/>
      <c r="ISN47" s="357"/>
      <c r="ISO47" s="357"/>
      <c r="ISR47" s="357"/>
      <c r="ISS47" s="357"/>
      <c r="ISV47" s="357"/>
      <c r="ISW47" s="357"/>
      <c r="ISZ47" s="357"/>
      <c r="ITA47" s="357"/>
      <c r="ITD47" s="357"/>
      <c r="ITE47" s="357"/>
      <c r="ITH47" s="357"/>
      <c r="ITI47" s="357"/>
      <c r="ITL47" s="357"/>
      <c r="ITM47" s="357"/>
      <c r="ITP47" s="357"/>
      <c r="ITQ47" s="357"/>
      <c r="ITT47" s="357"/>
      <c r="ITU47" s="357"/>
      <c r="ITX47" s="357"/>
      <c r="ITY47" s="357"/>
      <c r="IUB47" s="357"/>
      <c r="IUC47" s="357"/>
      <c r="IUF47" s="357"/>
      <c r="IUG47" s="357"/>
      <c r="IUJ47" s="357"/>
      <c r="IUK47" s="357"/>
      <c r="IUN47" s="357"/>
      <c r="IUO47" s="357"/>
      <c r="IUR47" s="357"/>
      <c r="IUS47" s="357"/>
      <c r="IUV47" s="357"/>
      <c r="IUW47" s="357"/>
      <c r="IUZ47" s="357"/>
      <c r="IVA47" s="357"/>
      <c r="IVD47" s="357"/>
      <c r="IVE47" s="357"/>
      <c r="IVH47" s="357"/>
      <c r="IVI47" s="357"/>
      <c r="IVL47" s="357"/>
      <c r="IVM47" s="357"/>
      <c r="IVP47" s="357"/>
      <c r="IVQ47" s="357"/>
      <c r="IVT47" s="357"/>
      <c r="IVU47" s="357"/>
      <c r="IVX47" s="357"/>
      <c r="IVY47" s="357"/>
      <c r="IWB47" s="357"/>
      <c r="IWC47" s="357"/>
      <c r="IWF47" s="357"/>
      <c r="IWG47" s="357"/>
      <c r="IWJ47" s="357"/>
      <c r="IWK47" s="357"/>
      <c r="IWN47" s="357"/>
      <c r="IWO47" s="357"/>
      <c r="IWR47" s="357"/>
      <c r="IWS47" s="357"/>
      <c r="IWV47" s="357"/>
      <c r="IWW47" s="357"/>
      <c r="IWZ47" s="357"/>
      <c r="IXA47" s="357"/>
      <c r="IXD47" s="357"/>
      <c r="IXE47" s="357"/>
      <c r="IXH47" s="357"/>
      <c r="IXI47" s="357"/>
      <c r="IXL47" s="357"/>
      <c r="IXM47" s="357"/>
      <c r="IXP47" s="357"/>
      <c r="IXQ47" s="357"/>
      <c r="IXT47" s="357"/>
      <c r="IXU47" s="357"/>
      <c r="IXX47" s="357"/>
      <c r="IXY47" s="357"/>
      <c r="IYB47" s="357"/>
      <c r="IYC47" s="357"/>
      <c r="IYF47" s="357"/>
      <c r="IYG47" s="357"/>
      <c r="IYJ47" s="357"/>
      <c r="IYK47" s="357"/>
      <c r="IYN47" s="357"/>
      <c r="IYO47" s="357"/>
      <c r="IYR47" s="357"/>
      <c r="IYS47" s="357"/>
      <c r="IYV47" s="357"/>
      <c r="IYW47" s="357"/>
      <c r="IYZ47" s="357"/>
      <c r="IZA47" s="357"/>
      <c r="IZD47" s="357"/>
      <c r="IZE47" s="357"/>
      <c r="IZH47" s="357"/>
      <c r="IZI47" s="357"/>
      <c r="IZL47" s="357"/>
      <c r="IZM47" s="357"/>
      <c r="IZP47" s="357"/>
      <c r="IZQ47" s="357"/>
      <c r="IZT47" s="357"/>
      <c r="IZU47" s="357"/>
      <c r="IZX47" s="357"/>
      <c r="IZY47" s="357"/>
      <c r="JAB47" s="357"/>
      <c r="JAC47" s="357"/>
      <c r="JAF47" s="357"/>
      <c r="JAG47" s="357"/>
      <c r="JAJ47" s="357"/>
      <c r="JAK47" s="357"/>
      <c r="JAN47" s="357"/>
      <c r="JAO47" s="357"/>
      <c r="JAR47" s="357"/>
      <c r="JAS47" s="357"/>
      <c r="JAV47" s="357"/>
      <c r="JAW47" s="357"/>
      <c r="JAZ47" s="357"/>
      <c r="JBA47" s="357"/>
      <c r="JBD47" s="357"/>
      <c r="JBE47" s="357"/>
      <c r="JBH47" s="357"/>
      <c r="JBI47" s="357"/>
      <c r="JBL47" s="357"/>
      <c r="JBM47" s="357"/>
      <c r="JBP47" s="357"/>
      <c r="JBQ47" s="357"/>
      <c r="JBT47" s="357"/>
      <c r="JBU47" s="357"/>
      <c r="JBX47" s="357"/>
      <c r="JBY47" s="357"/>
      <c r="JCB47" s="357"/>
      <c r="JCC47" s="357"/>
      <c r="JCF47" s="357"/>
      <c r="JCG47" s="357"/>
      <c r="JCJ47" s="357"/>
      <c r="JCK47" s="357"/>
      <c r="JCN47" s="357"/>
      <c r="JCO47" s="357"/>
      <c r="JCR47" s="357"/>
      <c r="JCS47" s="357"/>
      <c r="JCV47" s="357"/>
      <c r="JCW47" s="357"/>
      <c r="JCZ47" s="357"/>
      <c r="JDA47" s="357"/>
      <c r="JDD47" s="357"/>
      <c r="JDE47" s="357"/>
      <c r="JDH47" s="357"/>
      <c r="JDI47" s="357"/>
      <c r="JDL47" s="357"/>
      <c r="JDM47" s="357"/>
      <c r="JDP47" s="357"/>
      <c r="JDQ47" s="357"/>
      <c r="JDT47" s="357"/>
      <c r="JDU47" s="357"/>
      <c r="JDX47" s="357"/>
      <c r="JDY47" s="357"/>
      <c r="JEB47" s="357"/>
      <c r="JEC47" s="357"/>
      <c r="JEF47" s="357"/>
      <c r="JEG47" s="357"/>
      <c r="JEJ47" s="357"/>
      <c r="JEK47" s="357"/>
      <c r="JEN47" s="357"/>
      <c r="JEO47" s="357"/>
      <c r="JER47" s="357"/>
      <c r="JES47" s="357"/>
      <c r="JEV47" s="357"/>
      <c r="JEW47" s="357"/>
      <c r="JEZ47" s="357"/>
      <c r="JFA47" s="357"/>
      <c r="JFD47" s="357"/>
      <c r="JFE47" s="357"/>
      <c r="JFH47" s="357"/>
      <c r="JFI47" s="357"/>
      <c r="JFL47" s="357"/>
      <c r="JFM47" s="357"/>
      <c r="JFP47" s="357"/>
      <c r="JFQ47" s="357"/>
      <c r="JFT47" s="357"/>
      <c r="JFU47" s="357"/>
      <c r="JFX47" s="357"/>
      <c r="JFY47" s="357"/>
      <c r="JGB47" s="357"/>
      <c r="JGC47" s="357"/>
      <c r="JGF47" s="357"/>
      <c r="JGG47" s="357"/>
      <c r="JGJ47" s="357"/>
      <c r="JGK47" s="357"/>
      <c r="JGN47" s="357"/>
      <c r="JGO47" s="357"/>
      <c r="JGR47" s="357"/>
      <c r="JGS47" s="357"/>
      <c r="JGV47" s="357"/>
      <c r="JGW47" s="357"/>
      <c r="JGZ47" s="357"/>
      <c r="JHA47" s="357"/>
      <c r="JHD47" s="357"/>
      <c r="JHE47" s="357"/>
      <c r="JHH47" s="357"/>
      <c r="JHI47" s="357"/>
      <c r="JHL47" s="357"/>
      <c r="JHM47" s="357"/>
      <c r="JHP47" s="357"/>
      <c r="JHQ47" s="357"/>
      <c r="JHT47" s="357"/>
      <c r="JHU47" s="357"/>
      <c r="JHX47" s="357"/>
      <c r="JHY47" s="357"/>
      <c r="JIB47" s="357"/>
      <c r="JIC47" s="357"/>
      <c r="JIF47" s="357"/>
      <c r="JIG47" s="357"/>
      <c r="JIJ47" s="357"/>
      <c r="JIK47" s="357"/>
      <c r="JIN47" s="357"/>
      <c r="JIO47" s="357"/>
      <c r="JIR47" s="357"/>
      <c r="JIS47" s="357"/>
      <c r="JIV47" s="357"/>
      <c r="JIW47" s="357"/>
      <c r="JIZ47" s="357"/>
      <c r="JJA47" s="357"/>
      <c r="JJD47" s="357"/>
      <c r="JJE47" s="357"/>
      <c r="JJH47" s="357"/>
      <c r="JJI47" s="357"/>
      <c r="JJL47" s="357"/>
      <c r="JJM47" s="357"/>
      <c r="JJP47" s="357"/>
      <c r="JJQ47" s="357"/>
      <c r="JJT47" s="357"/>
      <c r="JJU47" s="357"/>
      <c r="JJX47" s="357"/>
      <c r="JJY47" s="357"/>
      <c r="JKB47" s="357"/>
      <c r="JKC47" s="357"/>
      <c r="JKF47" s="357"/>
      <c r="JKG47" s="357"/>
      <c r="JKJ47" s="357"/>
      <c r="JKK47" s="357"/>
      <c r="JKN47" s="357"/>
      <c r="JKO47" s="357"/>
      <c r="JKR47" s="357"/>
      <c r="JKS47" s="357"/>
      <c r="JKV47" s="357"/>
      <c r="JKW47" s="357"/>
      <c r="JKZ47" s="357"/>
      <c r="JLA47" s="357"/>
      <c r="JLD47" s="357"/>
      <c r="JLE47" s="357"/>
      <c r="JLH47" s="357"/>
      <c r="JLI47" s="357"/>
      <c r="JLL47" s="357"/>
      <c r="JLM47" s="357"/>
      <c r="JLP47" s="357"/>
      <c r="JLQ47" s="357"/>
      <c r="JLT47" s="357"/>
      <c r="JLU47" s="357"/>
      <c r="JLX47" s="357"/>
      <c r="JLY47" s="357"/>
      <c r="JMB47" s="357"/>
      <c r="JMC47" s="357"/>
      <c r="JMF47" s="357"/>
      <c r="JMG47" s="357"/>
      <c r="JMJ47" s="357"/>
      <c r="JMK47" s="357"/>
      <c r="JMN47" s="357"/>
      <c r="JMO47" s="357"/>
      <c r="JMR47" s="357"/>
      <c r="JMS47" s="357"/>
      <c r="JMV47" s="357"/>
      <c r="JMW47" s="357"/>
      <c r="JMZ47" s="357"/>
      <c r="JNA47" s="357"/>
      <c r="JND47" s="357"/>
      <c r="JNE47" s="357"/>
      <c r="JNH47" s="357"/>
      <c r="JNI47" s="357"/>
      <c r="JNL47" s="357"/>
      <c r="JNM47" s="357"/>
      <c r="JNP47" s="357"/>
      <c r="JNQ47" s="357"/>
      <c r="JNT47" s="357"/>
      <c r="JNU47" s="357"/>
      <c r="JNX47" s="357"/>
      <c r="JNY47" s="357"/>
      <c r="JOB47" s="357"/>
      <c r="JOC47" s="357"/>
      <c r="JOF47" s="357"/>
      <c r="JOG47" s="357"/>
      <c r="JOJ47" s="357"/>
      <c r="JOK47" s="357"/>
      <c r="JON47" s="357"/>
      <c r="JOO47" s="357"/>
      <c r="JOR47" s="357"/>
      <c r="JOS47" s="357"/>
      <c r="JOV47" s="357"/>
      <c r="JOW47" s="357"/>
      <c r="JOZ47" s="357"/>
      <c r="JPA47" s="357"/>
      <c r="JPD47" s="357"/>
      <c r="JPE47" s="357"/>
      <c r="JPH47" s="357"/>
      <c r="JPI47" s="357"/>
      <c r="JPL47" s="357"/>
      <c r="JPM47" s="357"/>
      <c r="JPP47" s="357"/>
      <c r="JPQ47" s="357"/>
      <c r="JPT47" s="357"/>
      <c r="JPU47" s="357"/>
      <c r="JPX47" s="357"/>
      <c r="JPY47" s="357"/>
      <c r="JQB47" s="357"/>
      <c r="JQC47" s="357"/>
      <c r="JQF47" s="357"/>
      <c r="JQG47" s="357"/>
      <c r="JQJ47" s="357"/>
      <c r="JQK47" s="357"/>
      <c r="JQN47" s="357"/>
      <c r="JQO47" s="357"/>
      <c r="JQR47" s="357"/>
      <c r="JQS47" s="357"/>
      <c r="JQV47" s="357"/>
      <c r="JQW47" s="357"/>
      <c r="JQZ47" s="357"/>
      <c r="JRA47" s="357"/>
      <c r="JRD47" s="357"/>
      <c r="JRE47" s="357"/>
      <c r="JRH47" s="357"/>
      <c r="JRI47" s="357"/>
      <c r="JRL47" s="357"/>
      <c r="JRM47" s="357"/>
      <c r="JRP47" s="357"/>
      <c r="JRQ47" s="357"/>
      <c r="JRT47" s="357"/>
      <c r="JRU47" s="357"/>
      <c r="JRX47" s="357"/>
      <c r="JRY47" s="357"/>
      <c r="JSB47" s="357"/>
      <c r="JSC47" s="357"/>
      <c r="JSF47" s="357"/>
      <c r="JSG47" s="357"/>
      <c r="JSJ47" s="357"/>
      <c r="JSK47" s="357"/>
      <c r="JSN47" s="357"/>
      <c r="JSO47" s="357"/>
      <c r="JSR47" s="357"/>
      <c r="JSS47" s="357"/>
      <c r="JSV47" s="357"/>
      <c r="JSW47" s="357"/>
      <c r="JSZ47" s="357"/>
      <c r="JTA47" s="357"/>
      <c r="JTD47" s="357"/>
      <c r="JTE47" s="357"/>
      <c r="JTH47" s="357"/>
      <c r="JTI47" s="357"/>
      <c r="JTL47" s="357"/>
      <c r="JTM47" s="357"/>
      <c r="JTP47" s="357"/>
      <c r="JTQ47" s="357"/>
      <c r="JTT47" s="357"/>
      <c r="JTU47" s="357"/>
      <c r="JTX47" s="357"/>
      <c r="JTY47" s="357"/>
      <c r="JUB47" s="357"/>
      <c r="JUC47" s="357"/>
      <c r="JUF47" s="357"/>
      <c r="JUG47" s="357"/>
      <c r="JUJ47" s="357"/>
      <c r="JUK47" s="357"/>
      <c r="JUN47" s="357"/>
      <c r="JUO47" s="357"/>
      <c r="JUR47" s="357"/>
      <c r="JUS47" s="357"/>
      <c r="JUV47" s="357"/>
      <c r="JUW47" s="357"/>
      <c r="JUZ47" s="357"/>
      <c r="JVA47" s="357"/>
      <c r="JVD47" s="357"/>
      <c r="JVE47" s="357"/>
      <c r="JVH47" s="357"/>
      <c r="JVI47" s="357"/>
      <c r="JVL47" s="357"/>
      <c r="JVM47" s="357"/>
      <c r="JVP47" s="357"/>
      <c r="JVQ47" s="357"/>
      <c r="JVT47" s="357"/>
      <c r="JVU47" s="357"/>
      <c r="JVX47" s="357"/>
      <c r="JVY47" s="357"/>
      <c r="JWB47" s="357"/>
      <c r="JWC47" s="357"/>
      <c r="JWF47" s="357"/>
      <c r="JWG47" s="357"/>
      <c r="JWJ47" s="357"/>
      <c r="JWK47" s="357"/>
      <c r="JWN47" s="357"/>
      <c r="JWO47" s="357"/>
      <c r="JWR47" s="357"/>
      <c r="JWS47" s="357"/>
      <c r="JWV47" s="357"/>
      <c r="JWW47" s="357"/>
      <c r="JWZ47" s="357"/>
      <c r="JXA47" s="357"/>
      <c r="JXD47" s="357"/>
      <c r="JXE47" s="357"/>
      <c r="JXH47" s="357"/>
      <c r="JXI47" s="357"/>
      <c r="JXL47" s="357"/>
      <c r="JXM47" s="357"/>
      <c r="JXP47" s="357"/>
      <c r="JXQ47" s="357"/>
      <c r="JXT47" s="357"/>
      <c r="JXU47" s="357"/>
      <c r="JXX47" s="357"/>
      <c r="JXY47" s="357"/>
      <c r="JYB47" s="357"/>
      <c r="JYC47" s="357"/>
      <c r="JYF47" s="357"/>
      <c r="JYG47" s="357"/>
      <c r="JYJ47" s="357"/>
      <c r="JYK47" s="357"/>
      <c r="JYN47" s="357"/>
      <c r="JYO47" s="357"/>
      <c r="JYR47" s="357"/>
      <c r="JYS47" s="357"/>
      <c r="JYV47" s="357"/>
      <c r="JYW47" s="357"/>
      <c r="JYZ47" s="357"/>
      <c r="JZA47" s="357"/>
      <c r="JZD47" s="357"/>
      <c r="JZE47" s="357"/>
      <c r="JZH47" s="357"/>
      <c r="JZI47" s="357"/>
      <c r="JZL47" s="357"/>
      <c r="JZM47" s="357"/>
      <c r="JZP47" s="357"/>
      <c r="JZQ47" s="357"/>
      <c r="JZT47" s="357"/>
      <c r="JZU47" s="357"/>
      <c r="JZX47" s="357"/>
      <c r="JZY47" s="357"/>
      <c r="KAB47" s="357"/>
      <c r="KAC47" s="357"/>
      <c r="KAF47" s="357"/>
      <c r="KAG47" s="357"/>
      <c r="KAJ47" s="357"/>
      <c r="KAK47" s="357"/>
      <c r="KAN47" s="357"/>
      <c r="KAO47" s="357"/>
      <c r="KAR47" s="357"/>
      <c r="KAS47" s="357"/>
      <c r="KAV47" s="357"/>
      <c r="KAW47" s="357"/>
      <c r="KAZ47" s="357"/>
      <c r="KBA47" s="357"/>
      <c r="KBD47" s="357"/>
      <c r="KBE47" s="357"/>
      <c r="KBH47" s="357"/>
      <c r="KBI47" s="357"/>
      <c r="KBL47" s="357"/>
      <c r="KBM47" s="357"/>
      <c r="KBP47" s="357"/>
      <c r="KBQ47" s="357"/>
      <c r="KBT47" s="357"/>
      <c r="KBU47" s="357"/>
      <c r="KBX47" s="357"/>
      <c r="KBY47" s="357"/>
      <c r="KCB47" s="357"/>
      <c r="KCC47" s="357"/>
      <c r="KCF47" s="357"/>
      <c r="KCG47" s="357"/>
      <c r="KCJ47" s="357"/>
      <c r="KCK47" s="357"/>
      <c r="KCN47" s="357"/>
      <c r="KCO47" s="357"/>
      <c r="KCR47" s="357"/>
      <c r="KCS47" s="357"/>
      <c r="KCV47" s="357"/>
      <c r="KCW47" s="357"/>
      <c r="KCZ47" s="357"/>
      <c r="KDA47" s="357"/>
      <c r="KDD47" s="357"/>
      <c r="KDE47" s="357"/>
      <c r="KDH47" s="357"/>
      <c r="KDI47" s="357"/>
      <c r="KDL47" s="357"/>
      <c r="KDM47" s="357"/>
      <c r="KDP47" s="357"/>
      <c r="KDQ47" s="357"/>
      <c r="KDT47" s="357"/>
      <c r="KDU47" s="357"/>
      <c r="KDX47" s="357"/>
      <c r="KDY47" s="357"/>
      <c r="KEB47" s="357"/>
      <c r="KEC47" s="357"/>
      <c r="KEF47" s="357"/>
      <c r="KEG47" s="357"/>
      <c r="KEJ47" s="357"/>
      <c r="KEK47" s="357"/>
      <c r="KEN47" s="357"/>
      <c r="KEO47" s="357"/>
      <c r="KER47" s="357"/>
      <c r="KES47" s="357"/>
      <c r="KEV47" s="357"/>
      <c r="KEW47" s="357"/>
      <c r="KEZ47" s="357"/>
      <c r="KFA47" s="357"/>
      <c r="KFD47" s="357"/>
      <c r="KFE47" s="357"/>
      <c r="KFH47" s="357"/>
      <c r="KFI47" s="357"/>
      <c r="KFL47" s="357"/>
      <c r="KFM47" s="357"/>
      <c r="KFP47" s="357"/>
      <c r="KFQ47" s="357"/>
      <c r="KFT47" s="357"/>
      <c r="KFU47" s="357"/>
      <c r="KFX47" s="357"/>
      <c r="KFY47" s="357"/>
      <c r="KGB47" s="357"/>
      <c r="KGC47" s="357"/>
      <c r="KGF47" s="357"/>
      <c r="KGG47" s="357"/>
      <c r="KGJ47" s="357"/>
      <c r="KGK47" s="357"/>
      <c r="KGN47" s="357"/>
      <c r="KGO47" s="357"/>
      <c r="KGR47" s="357"/>
      <c r="KGS47" s="357"/>
      <c r="KGV47" s="357"/>
      <c r="KGW47" s="357"/>
      <c r="KGZ47" s="357"/>
      <c r="KHA47" s="357"/>
      <c r="KHD47" s="357"/>
      <c r="KHE47" s="357"/>
      <c r="KHH47" s="357"/>
      <c r="KHI47" s="357"/>
      <c r="KHL47" s="357"/>
      <c r="KHM47" s="357"/>
      <c r="KHP47" s="357"/>
      <c r="KHQ47" s="357"/>
      <c r="KHT47" s="357"/>
      <c r="KHU47" s="357"/>
      <c r="KHX47" s="357"/>
      <c r="KHY47" s="357"/>
      <c r="KIB47" s="357"/>
      <c r="KIC47" s="357"/>
      <c r="KIF47" s="357"/>
      <c r="KIG47" s="357"/>
      <c r="KIJ47" s="357"/>
      <c r="KIK47" s="357"/>
      <c r="KIN47" s="357"/>
      <c r="KIO47" s="357"/>
      <c r="KIR47" s="357"/>
      <c r="KIS47" s="357"/>
      <c r="KIV47" s="357"/>
      <c r="KIW47" s="357"/>
      <c r="KIZ47" s="357"/>
      <c r="KJA47" s="357"/>
      <c r="KJD47" s="357"/>
      <c r="KJE47" s="357"/>
      <c r="KJH47" s="357"/>
      <c r="KJI47" s="357"/>
      <c r="KJL47" s="357"/>
      <c r="KJM47" s="357"/>
      <c r="KJP47" s="357"/>
      <c r="KJQ47" s="357"/>
      <c r="KJT47" s="357"/>
      <c r="KJU47" s="357"/>
      <c r="KJX47" s="357"/>
      <c r="KJY47" s="357"/>
      <c r="KKB47" s="357"/>
      <c r="KKC47" s="357"/>
      <c r="KKF47" s="357"/>
      <c r="KKG47" s="357"/>
      <c r="KKJ47" s="357"/>
      <c r="KKK47" s="357"/>
      <c r="KKN47" s="357"/>
      <c r="KKO47" s="357"/>
      <c r="KKR47" s="357"/>
      <c r="KKS47" s="357"/>
      <c r="KKV47" s="357"/>
      <c r="KKW47" s="357"/>
      <c r="KKZ47" s="357"/>
      <c r="KLA47" s="357"/>
      <c r="KLD47" s="357"/>
      <c r="KLE47" s="357"/>
      <c r="KLH47" s="357"/>
      <c r="KLI47" s="357"/>
      <c r="KLL47" s="357"/>
      <c r="KLM47" s="357"/>
      <c r="KLP47" s="357"/>
      <c r="KLQ47" s="357"/>
      <c r="KLT47" s="357"/>
      <c r="KLU47" s="357"/>
      <c r="KLX47" s="357"/>
      <c r="KLY47" s="357"/>
      <c r="KMB47" s="357"/>
      <c r="KMC47" s="357"/>
      <c r="KMF47" s="357"/>
      <c r="KMG47" s="357"/>
      <c r="KMJ47" s="357"/>
      <c r="KMK47" s="357"/>
      <c r="KMN47" s="357"/>
      <c r="KMO47" s="357"/>
      <c r="KMR47" s="357"/>
      <c r="KMS47" s="357"/>
      <c r="KMV47" s="357"/>
      <c r="KMW47" s="357"/>
      <c r="KMZ47" s="357"/>
      <c r="KNA47" s="357"/>
      <c r="KND47" s="357"/>
      <c r="KNE47" s="357"/>
      <c r="KNH47" s="357"/>
      <c r="KNI47" s="357"/>
      <c r="KNL47" s="357"/>
      <c r="KNM47" s="357"/>
      <c r="KNP47" s="357"/>
      <c r="KNQ47" s="357"/>
      <c r="KNT47" s="357"/>
      <c r="KNU47" s="357"/>
      <c r="KNX47" s="357"/>
      <c r="KNY47" s="357"/>
      <c r="KOB47" s="357"/>
      <c r="KOC47" s="357"/>
      <c r="KOF47" s="357"/>
      <c r="KOG47" s="357"/>
      <c r="KOJ47" s="357"/>
      <c r="KOK47" s="357"/>
      <c r="KON47" s="357"/>
      <c r="KOO47" s="357"/>
      <c r="KOR47" s="357"/>
      <c r="KOS47" s="357"/>
      <c r="KOV47" s="357"/>
      <c r="KOW47" s="357"/>
      <c r="KOZ47" s="357"/>
      <c r="KPA47" s="357"/>
      <c r="KPD47" s="357"/>
      <c r="KPE47" s="357"/>
      <c r="KPH47" s="357"/>
      <c r="KPI47" s="357"/>
      <c r="KPL47" s="357"/>
      <c r="KPM47" s="357"/>
      <c r="KPP47" s="357"/>
      <c r="KPQ47" s="357"/>
      <c r="KPT47" s="357"/>
      <c r="KPU47" s="357"/>
      <c r="KPX47" s="357"/>
      <c r="KPY47" s="357"/>
      <c r="KQB47" s="357"/>
      <c r="KQC47" s="357"/>
      <c r="KQF47" s="357"/>
      <c r="KQG47" s="357"/>
      <c r="KQJ47" s="357"/>
      <c r="KQK47" s="357"/>
      <c r="KQN47" s="357"/>
      <c r="KQO47" s="357"/>
      <c r="KQR47" s="357"/>
      <c r="KQS47" s="357"/>
      <c r="KQV47" s="357"/>
      <c r="KQW47" s="357"/>
      <c r="KQZ47" s="357"/>
      <c r="KRA47" s="357"/>
      <c r="KRD47" s="357"/>
      <c r="KRE47" s="357"/>
      <c r="KRH47" s="357"/>
      <c r="KRI47" s="357"/>
      <c r="KRL47" s="357"/>
      <c r="KRM47" s="357"/>
      <c r="KRP47" s="357"/>
      <c r="KRQ47" s="357"/>
      <c r="KRT47" s="357"/>
      <c r="KRU47" s="357"/>
      <c r="KRX47" s="357"/>
      <c r="KRY47" s="357"/>
      <c r="KSB47" s="357"/>
      <c r="KSC47" s="357"/>
      <c r="KSF47" s="357"/>
      <c r="KSG47" s="357"/>
      <c r="KSJ47" s="357"/>
      <c r="KSK47" s="357"/>
      <c r="KSN47" s="357"/>
      <c r="KSO47" s="357"/>
      <c r="KSR47" s="357"/>
      <c r="KSS47" s="357"/>
      <c r="KSV47" s="357"/>
      <c r="KSW47" s="357"/>
      <c r="KSZ47" s="357"/>
      <c r="KTA47" s="357"/>
      <c r="KTD47" s="357"/>
      <c r="KTE47" s="357"/>
      <c r="KTH47" s="357"/>
      <c r="KTI47" s="357"/>
      <c r="KTL47" s="357"/>
      <c r="KTM47" s="357"/>
      <c r="KTP47" s="357"/>
      <c r="KTQ47" s="357"/>
      <c r="KTT47" s="357"/>
      <c r="KTU47" s="357"/>
      <c r="KTX47" s="357"/>
      <c r="KTY47" s="357"/>
      <c r="KUB47" s="357"/>
      <c r="KUC47" s="357"/>
      <c r="KUF47" s="357"/>
      <c r="KUG47" s="357"/>
      <c r="KUJ47" s="357"/>
      <c r="KUK47" s="357"/>
      <c r="KUN47" s="357"/>
      <c r="KUO47" s="357"/>
      <c r="KUR47" s="357"/>
      <c r="KUS47" s="357"/>
      <c r="KUV47" s="357"/>
      <c r="KUW47" s="357"/>
      <c r="KUZ47" s="357"/>
      <c r="KVA47" s="357"/>
      <c r="KVD47" s="357"/>
      <c r="KVE47" s="357"/>
      <c r="KVH47" s="357"/>
      <c r="KVI47" s="357"/>
      <c r="KVL47" s="357"/>
      <c r="KVM47" s="357"/>
      <c r="KVP47" s="357"/>
      <c r="KVQ47" s="357"/>
      <c r="KVT47" s="357"/>
      <c r="KVU47" s="357"/>
      <c r="KVX47" s="357"/>
      <c r="KVY47" s="357"/>
      <c r="KWB47" s="357"/>
      <c r="KWC47" s="357"/>
      <c r="KWF47" s="357"/>
      <c r="KWG47" s="357"/>
      <c r="KWJ47" s="357"/>
      <c r="KWK47" s="357"/>
      <c r="KWN47" s="357"/>
      <c r="KWO47" s="357"/>
      <c r="KWR47" s="357"/>
      <c r="KWS47" s="357"/>
      <c r="KWV47" s="357"/>
      <c r="KWW47" s="357"/>
      <c r="KWZ47" s="357"/>
      <c r="KXA47" s="357"/>
      <c r="KXD47" s="357"/>
      <c r="KXE47" s="357"/>
      <c r="KXH47" s="357"/>
      <c r="KXI47" s="357"/>
      <c r="KXL47" s="357"/>
      <c r="KXM47" s="357"/>
      <c r="KXP47" s="357"/>
      <c r="KXQ47" s="357"/>
      <c r="KXT47" s="357"/>
      <c r="KXU47" s="357"/>
      <c r="KXX47" s="357"/>
      <c r="KXY47" s="357"/>
      <c r="KYB47" s="357"/>
      <c r="KYC47" s="357"/>
      <c r="KYF47" s="357"/>
      <c r="KYG47" s="357"/>
      <c r="KYJ47" s="357"/>
      <c r="KYK47" s="357"/>
      <c r="KYN47" s="357"/>
      <c r="KYO47" s="357"/>
      <c r="KYR47" s="357"/>
      <c r="KYS47" s="357"/>
      <c r="KYV47" s="357"/>
      <c r="KYW47" s="357"/>
      <c r="KYZ47" s="357"/>
      <c r="KZA47" s="357"/>
      <c r="KZD47" s="357"/>
      <c r="KZE47" s="357"/>
      <c r="KZH47" s="357"/>
      <c r="KZI47" s="357"/>
      <c r="KZL47" s="357"/>
      <c r="KZM47" s="357"/>
      <c r="KZP47" s="357"/>
      <c r="KZQ47" s="357"/>
      <c r="KZT47" s="357"/>
      <c r="KZU47" s="357"/>
      <c r="KZX47" s="357"/>
      <c r="KZY47" s="357"/>
      <c r="LAB47" s="357"/>
      <c r="LAC47" s="357"/>
      <c r="LAF47" s="357"/>
      <c r="LAG47" s="357"/>
      <c r="LAJ47" s="357"/>
      <c r="LAK47" s="357"/>
      <c r="LAN47" s="357"/>
      <c r="LAO47" s="357"/>
      <c r="LAR47" s="357"/>
      <c r="LAS47" s="357"/>
      <c r="LAV47" s="357"/>
      <c r="LAW47" s="357"/>
      <c r="LAZ47" s="357"/>
      <c r="LBA47" s="357"/>
      <c r="LBD47" s="357"/>
      <c r="LBE47" s="357"/>
      <c r="LBH47" s="357"/>
      <c r="LBI47" s="357"/>
      <c r="LBL47" s="357"/>
      <c r="LBM47" s="357"/>
      <c r="LBP47" s="357"/>
      <c r="LBQ47" s="357"/>
      <c r="LBT47" s="357"/>
      <c r="LBU47" s="357"/>
      <c r="LBX47" s="357"/>
      <c r="LBY47" s="357"/>
      <c r="LCB47" s="357"/>
      <c r="LCC47" s="357"/>
      <c r="LCF47" s="357"/>
      <c r="LCG47" s="357"/>
      <c r="LCJ47" s="357"/>
      <c r="LCK47" s="357"/>
      <c r="LCN47" s="357"/>
      <c r="LCO47" s="357"/>
      <c r="LCR47" s="357"/>
      <c r="LCS47" s="357"/>
      <c r="LCV47" s="357"/>
      <c r="LCW47" s="357"/>
      <c r="LCZ47" s="357"/>
      <c r="LDA47" s="357"/>
      <c r="LDD47" s="357"/>
      <c r="LDE47" s="357"/>
      <c r="LDH47" s="357"/>
      <c r="LDI47" s="357"/>
      <c r="LDL47" s="357"/>
      <c r="LDM47" s="357"/>
      <c r="LDP47" s="357"/>
      <c r="LDQ47" s="357"/>
      <c r="LDT47" s="357"/>
      <c r="LDU47" s="357"/>
      <c r="LDX47" s="357"/>
      <c r="LDY47" s="357"/>
      <c r="LEB47" s="357"/>
      <c r="LEC47" s="357"/>
      <c r="LEF47" s="357"/>
      <c r="LEG47" s="357"/>
      <c r="LEJ47" s="357"/>
      <c r="LEK47" s="357"/>
      <c r="LEN47" s="357"/>
      <c r="LEO47" s="357"/>
      <c r="LER47" s="357"/>
      <c r="LES47" s="357"/>
      <c r="LEV47" s="357"/>
      <c r="LEW47" s="357"/>
      <c r="LEZ47" s="357"/>
      <c r="LFA47" s="357"/>
      <c r="LFD47" s="357"/>
      <c r="LFE47" s="357"/>
      <c r="LFH47" s="357"/>
      <c r="LFI47" s="357"/>
      <c r="LFL47" s="357"/>
      <c r="LFM47" s="357"/>
      <c r="LFP47" s="357"/>
      <c r="LFQ47" s="357"/>
      <c r="LFT47" s="357"/>
      <c r="LFU47" s="357"/>
      <c r="LFX47" s="357"/>
      <c r="LFY47" s="357"/>
      <c r="LGB47" s="357"/>
      <c r="LGC47" s="357"/>
      <c r="LGF47" s="357"/>
      <c r="LGG47" s="357"/>
      <c r="LGJ47" s="357"/>
      <c r="LGK47" s="357"/>
      <c r="LGN47" s="357"/>
      <c r="LGO47" s="357"/>
      <c r="LGR47" s="357"/>
      <c r="LGS47" s="357"/>
      <c r="LGV47" s="357"/>
      <c r="LGW47" s="357"/>
      <c r="LGZ47" s="357"/>
      <c r="LHA47" s="357"/>
      <c r="LHD47" s="357"/>
      <c r="LHE47" s="357"/>
      <c r="LHH47" s="357"/>
      <c r="LHI47" s="357"/>
      <c r="LHL47" s="357"/>
      <c r="LHM47" s="357"/>
      <c r="LHP47" s="357"/>
      <c r="LHQ47" s="357"/>
      <c r="LHT47" s="357"/>
      <c r="LHU47" s="357"/>
      <c r="LHX47" s="357"/>
      <c r="LHY47" s="357"/>
      <c r="LIB47" s="357"/>
      <c r="LIC47" s="357"/>
      <c r="LIF47" s="357"/>
      <c r="LIG47" s="357"/>
      <c r="LIJ47" s="357"/>
      <c r="LIK47" s="357"/>
      <c r="LIN47" s="357"/>
      <c r="LIO47" s="357"/>
      <c r="LIR47" s="357"/>
      <c r="LIS47" s="357"/>
      <c r="LIV47" s="357"/>
      <c r="LIW47" s="357"/>
      <c r="LIZ47" s="357"/>
      <c r="LJA47" s="357"/>
      <c r="LJD47" s="357"/>
      <c r="LJE47" s="357"/>
      <c r="LJH47" s="357"/>
      <c r="LJI47" s="357"/>
      <c r="LJL47" s="357"/>
      <c r="LJM47" s="357"/>
      <c r="LJP47" s="357"/>
      <c r="LJQ47" s="357"/>
      <c r="LJT47" s="357"/>
      <c r="LJU47" s="357"/>
      <c r="LJX47" s="357"/>
      <c r="LJY47" s="357"/>
      <c r="LKB47" s="357"/>
      <c r="LKC47" s="357"/>
      <c r="LKF47" s="357"/>
      <c r="LKG47" s="357"/>
      <c r="LKJ47" s="357"/>
      <c r="LKK47" s="357"/>
      <c r="LKN47" s="357"/>
      <c r="LKO47" s="357"/>
      <c r="LKR47" s="357"/>
      <c r="LKS47" s="357"/>
      <c r="LKV47" s="357"/>
      <c r="LKW47" s="357"/>
      <c r="LKZ47" s="357"/>
      <c r="LLA47" s="357"/>
      <c r="LLD47" s="357"/>
      <c r="LLE47" s="357"/>
      <c r="LLH47" s="357"/>
      <c r="LLI47" s="357"/>
      <c r="LLL47" s="357"/>
      <c r="LLM47" s="357"/>
      <c r="LLP47" s="357"/>
      <c r="LLQ47" s="357"/>
      <c r="LLT47" s="357"/>
      <c r="LLU47" s="357"/>
      <c r="LLX47" s="357"/>
      <c r="LLY47" s="357"/>
      <c r="LMB47" s="357"/>
      <c r="LMC47" s="357"/>
      <c r="LMF47" s="357"/>
      <c r="LMG47" s="357"/>
      <c r="LMJ47" s="357"/>
      <c r="LMK47" s="357"/>
      <c r="LMN47" s="357"/>
      <c r="LMO47" s="357"/>
      <c r="LMR47" s="357"/>
      <c r="LMS47" s="357"/>
      <c r="LMV47" s="357"/>
      <c r="LMW47" s="357"/>
      <c r="LMZ47" s="357"/>
      <c r="LNA47" s="357"/>
      <c r="LND47" s="357"/>
      <c r="LNE47" s="357"/>
      <c r="LNH47" s="357"/>
      <c r="LNI47" s="357"/>
      <c r="LNL47" s="357"/>
      <c r="LNM47" s="357"/>
      <c r="LNP47" s="357"/>
      <c r="LNQ47" s="357"/>
      <c r="LNT47" s="357"/>
      <c r="LNU47" s="357"/>
      <c r="LNX47" s="357"/>
      <c r="LNY47" s="357"/>
      <c r="LOB47" s="357"/>
      <c r="LOC47" s="357"/>
      <c r="LOF47" s="357"/>
      <c r="LOG47" s="357"/>
      <c r="LOJ47" s="357"/>
      <c r="LOK47" s="357"/>
      <c r="LON47" s="357"/>
      <c r="LOO47" s="357"/>
      <c r="LOR47" s="357"/>
      <c r="LOS47" s="357"/>
      <c r="LOV47" s="357"/>
      <c r="LOW47" s="357"/>
      <c r="LOZ47" s="357"/>
      <c r="LPA47" s="357"/>
      <c r="LPD47" s="357"/>
      <c r="LPE47" s="357"/>
      <c r="LPH47" s="357"/>
      <c r="LPI47" s="357"/>
      <c r="LPL47" s="357"/>
      <c r="LPM47" s="357"/>
      <c r="LPP47" s="357"/>
      <c r="LPQ47" s="357"/>
      <c r="LPT47" s="357"/>
      <c r="LPU47" s="357"/>
      <c r="LPX47" s="357"/>
      <c r="LPY47" s="357"/>
      <c r="LQB47" s="357"/>
      <c r="LQC47" s="357"/>
      <c r="LQF47" s="357"/>
      <c r="LQG47" s="357"/>
      <c r="LQJ47" s="357"/>
      <c r="LQK47" s="357"/>
      <c r="LQN47" s="357"/>
      <c r="LQO47" s="357"/>
      <c r="LQR47" s="357"/>
      <c r="LQS47" s="357"/>
      <c r="LQV47" s="357"/>
      <c r="LQW47" s="357"/>
      <c r="LQZ47" s="357"/>
      <c r="LRA47" s="357"/>
      <c r="LRD47" s="357"/>
      <c r="LRE47" s="357"/>
      <c r="LRH47" s="357"/>
      <c r="LRI47" s="357"/>
      <c r="LRL47" s="357"/>
      <c r="LRM47" s="357"/>
      <c r="LRP47" s="357"/>
      <c r="LRQ47" s="357"/>
      <c r="LRT47" s="357"/>
      <c r="LRU47" s="357"/>
      <c r="LRX47" s="357"/>
      <c r="LRY47" s="357"/>
      <c r="LSB47" s="357"/>
      <c r="LSC47" s="357"/>
      <c r="LSF47" s="357"/>
      <c r="LSG47" s="357"/>
      <c r="LSJ47" s="357"/>
      <c r="LSK47" s="357"/>
      <c r="LSN47" s="357"/>
      <c r="LSO47" s="357"/>
      <c r="LSR47" s="357"/>
      <c r="LSS47" s="357"/>
      <c r="LSV47" s="357"/>
      <c r="LSW47" s="357"/>
      <c r="LSZ47" s="357"/>
      <c r="LTA47" s="357"/>
      <c r="LTD47" s="357"/>
      <c r="LTE47" s="357"/>
      <c r="LTH47" s="357"/>
      <c r="LTI47" s="357"/>
      <c r="LTL47" s="357"/>
      <c r="LTM47" s="357"/>
      <c r="LTP47" s="357"/>
      <c r="LTQ47" s="357"/>
      <c r="LTT47" s="357"/>
      <c r="LTU47" s="357"/>
      <c r="LTX47" s="357"/>
      <c r="LTY47" s="357"/>
      <c r="LUB47" s="357"/>
      <c r="LUC47" s="357"/>
      <c r="LUF47" s="357"/>
      <c r="LUG47" s="357"/>
      <c r="LUJ47" s="357"/>
      <c r="LUK47" s="357"/>
      <c r="LUN47" s="357"/>
      <c r="LUO47" s="357"/>
      <c r="LUR47" s="357"/>
      <c r="LUS47" s="357"/>
      <c r="LUV47" s="357"/>
      <c r="LUW47" s="357"/>
      <c r="LUZ47" s="357"/>
      <c r="LVA47" s="357"/>
      <c r="LVD47" s="357"/>
      <c r="LVE47" s="357"/>
      <c r="LVH47" s="357"/>
      <c r="LVI47" s="357"/>
      <c r="LVL47" s="357"/>
      <c r="LVM47" s="357"/>
      <c r="LVP47" s="357"/>
      <c r="LVQ47" s="357"/>
      <c r="LVT47" s="357"/>
      <c r="LVU47" s="357"/>
      <c r="LVX47" s="357"/>
      <c r="LVY47" s="357"/>
      <c r="LWB47" s="357"/>
      <c r="LWC47" s="357"/>
      <c r="LWF47" s="357"/>
      <c r="LWG47" s="357"/>
      <c r="LWJ47" s="357"/>
      <c r="LWK47" s="357"/>
      <c r="LWN47" s="357"/>
      <c r="LWO47" s="357"/>
      <c r="LWR47" s="357"/>
      <c r="LWS47" s="357"/>
      <c r="LWV47" s="357"/>
      <c r="LWW47" s="357"/>
      <c r="LWZ47" s="357"/>
      <c r="LXA47" s="357"/>
      <c r="LXD47" s="357"/>
      <c r="LXE47" s="357"/>
      <c r="LXH47" s="357"/>
      <c r="LXI47" s="357"/>
      <c r="LXL47" s="357"/>
      <c r="LXM47" s="357"/>
      <c r="LXP47" s="357"/>
      <c r="LXQ47" s="357"/>
      <c r="LXT47" s="357"/>
      <c r="LXU47" s="357"/>
      <c r="LXX47" s="357"/>
      <c r="LXY47" s="357"/>
      <c r="LYB47" s="357"/>
      <c r="LYC47" s="357"/>
      <c r="LYF47" s="357"/>
      <c r="LYG47" s="357"/>
      <c r="LYJ47" s="357"/>
      <c r="LYK47" s="357"/>
      <c r="LYN47" s="357"/>
      <c r="LYO47" s="357"/>
      <c r="LYR47" s="357"/>
      <c r="LYS47" s="357"/>
      <c r="LYV47" s="357"/>
      <c r="LYW47" s="357"/>
      <c r="LYZ47" s="357"/>
      <c r="LZA47" s="357"/>
      <c r="LZD47" s="357"/>
      <c r="LZE47" s="357"/>
      <c r="LZH47" s="357"/>
      <c r="LZI47" s="357"/>
      <c r="LZL47" s="357"/>
      <c r="LZM47" s="357"/>
      <c r="LZP47" s="357"/>
      <c r="LZQ47" s="357"/>
      <c r="LZT47" s="357"/>
      <c r="LZU47" s="357"/>
      <c r="LZX47" s="357"/>
      <c r="LZY47" s="357"/>
      <c r="MAB47" s="357"/>
      <c r="MAC47" s="357"/>
      <c r="MAF47" s="357"/>
      <c r="MAG47" s="357"/>
      <c r="MAJ47" s="357"/>
      <c r="MAK47" s="357"/>
      <c r="MAN47" s="357"/>
      <c r="MAO47" s="357"/>
      <c r="MAR47" s="357"/>
      <c r="MAS47" s="357"/>
      <c r="MAV47" s="357"/>
      <c r="MAW47" s="357"/>
      <c r="MAZ47" s="357"/>
      <c r="MBA47" s="357"/>
      <c r="MBD47" s="357"/>
      <c r="MBE47" s="357"/>
      <c r="MBH47" s="357"/>
      <c r="MBI47" s="357"/>
      <c r="MBL47" s="357"/>
      <c r="MBM47" s="357"/>
      <c r="MBP47" s="357"/>
      <c r="MBQ47" s="357"/>
      <c r="MBT47" s="357"/>
      <c r="MBU47" s="357"/>
      <c r="MBX47" s="357"/>
      <c r="MBY47" s="357"/>
      <c r="MCB47" s="357"/>
      <c r="MCC47" s="357"/>
      <c r="MCF47" s="357"/>
      <c r="MCG47" s="357"/>
      <c r="MCJ47" s="357"/>
      <c r="MCK47" s="357"/>
      <c r="MCN47" s="357"/>
      <c r="MCO47" s="357"/>
      <c r="MCR47" s="357"/>
      <c r="MCS47" s="357"/>
      <c r="MCV47" s="357"/>
      <c r="MCW47" s="357"/>
      <c r="MCZ47" s="357"/>
      <c r="MDA47" s="357"/>
      <c r="MDD47" s="357"/>
      <c r="MDE47" s="357"/>
      <c r="MDH47" s="357"/>
      <c r="MDI47" s="357"/>
      <c r="MDL47" s="357"/>
      <c r="MDM47" s="357"/>
      <c r="MDP47" s="357"/>
      <c r="MDQ47" s="357"/>
      <c r="MDT47" s="357"/>
      <c r="MDU47" s="357"/>
      <c r="MDX47" s="357"/>
      <c r="MDY47" s="357"/>
      <c r="MEB47" s="357"/>
      <c r="MEC47" s="357"/>
      <c r="MEF47" s="357"/>
      <c r="MEG47" s="357"/>
      <c r="MEJ47" s="357"/>
      <c r="MEK47" s="357"/>
      <c r="MEN47" s="357"/>
      <c r="MEO47" s="357"/>
      <c r="MER47" s="357"/>
      <c r="MES47" s="357"/>
      <c r="MEV47" s="357"/>
      <c r="MEW47" s="357"/>
      <c r="MEZ47" s="357"/>
      <c r="MFA47" s="357"/>
      <c r="MFD47" s="357"/>
      <c r="MFE47" s="357"/>
      <c r="MFH47" s="357"/>
      <c r="MFI47" s="357"/>
      <c r="MFL47" s="357"/>
      <c r="MFM47" s="357"/>
      <c r="MFP47" s="357"/>
      <c r="MFQ47" s="357"/>
      <c r="MFT47" s="357"/>
      <c r="MFU47" s="357"/>
      <c r="MFX47" s="357"/>
      <c r="MFY47" s="357"/>
      <c r="MGB47" s="357"/>
      <c r="MGC47" s="357"/>
      <c r="MGF47" s="357"/>
      <c r="MGG47" s="357"/>
      <c r="MGJ47" s="357"/>
      <c r="MGK47" s="357"/>
      <c r="MGN47" s="357"/>
      <c r="MGO47" s="357"/>
      <c r="MGR47" s="357"/>
      <c r="MGS47" s="357"/>
      <c r="MGV47" s="357"/>
      <c r="MGW47" s="357"/>
      <c r="MGZ47" s="357"/>
      <c r="MHA47" s="357"/>
      <c r="MHD47" s="357"/>
      <c r="MHE47" s="357"/>
      <c r="MHH47" s="357"/>
      <c r="MHI47" s="357"/>
      <c r="MHL47" s="357"/>
      <c r="MHM47" s="357"/>
      <c r="MHP47" s="357"/>
      <c r="MHQ47" s="357"/>
      <c r="MHT47" s="357"/>
      <c r="MHU47" s="357"/>
      <c r="MHX47" s="357"/>
      <c r="MHY47" s="357"/>
      <c r="MIB47" s="357"/>
      <c r="MIC47" s="357"/>
      <c r="MIF47" s="357"/>
      <c r="MIG47" s="357"/>
      <c r="MIJ47" s="357"/>
      <c r="MIK47" s="357"/>
      <c r="MIN47" s="357"/>
      <c r="MIO47" s="357"/>
      <c r="MIR47" s="357"/>
      <c r="MIS47" s="357"/>
      <c r="MIV47" s="357"/>
      <c r="MIW47" s="357"/>
      <c r="MIZ47" s="357"/>
      <c r="MJA47" s="357"/>
      <c r="MJD47" s="357"/>
      <c r="MJE47" s="357"/>
      <c r="MJH47" s="357"/>
      <c r="MJI47" s="357"/>
      <c r="MJL47" s="357"/>
      <c r="MJM47" s="357"/>
      <c r="MJP47" s="357"/>
      <c r="MJQ47" s="357"/>
      <c r="MJT47" s="357"/>
      <c r="MJU47" s="357"/>
      <c r="MJX47" s="357"/>
      <c r="MJY47" s="357"/>
      <c r="MKB47" s="357"/>
      <c r="MKC47" s="357"/>
      <c r="MKF47" s="357"/>
      <c r="MKG47" s="357"/>
      <c r="MKJ47" s="357"/>
      <c r="MKK47" s="357"/>
      <c r="MKN47" s="357"/>
      <c r="MKO47" s="357"/>
      <c r="MKR47" s="357"/>
      <c r="MKS47" s="357"/>
      <c r="MKV47" s="357"/>
      <c r="MKW47" s="357"/>
      <c r="MKZ47" s="357"/>
      <c r="MLA47" s="357"/>
      <c r="MLD47" s="357"/>
      <c r="MLE47" s="357"/>
      <c r="MLH47" s="357"/>
      <c r="MLI47" s="357"/>
      <c r="MLL47" s="357"/>
      <c r="MLM47" s="357"/>
      <c r="MLP47" s="357"/>
      <c r="MLQ47" s="357"/>
      <c r="MLT47" s="357"/>
      <c r="MLU47" s="357"/>
      <c r="MLX47" s="357"/>
      <c r="MLY47" s="357"/>
      <c r="MMB47" s="357"/>
      <c r="MMC47" s="357"/>
      <c r="MMF47" s="357"/>
      <c r="MMG47" s="357"/>
      <c r="MMJ47" s="357"/>
      <c r="MMK47" s="357"/>
      <c r="MMN47" s="357"/>
      <c r="MMO47" s="357"/>
      <c r="MMR47" s="357"/>
      <c r="MMS47" s="357"/>
      <c r="MMV47" s="357"/>
      <c r="MMW47" s="357"/>
      <c r="MMZ47" s="357"/>
      <c r="MNA47" s="357"/>
      <c r="MND47" s="357"/>
      <c r="MNE47" s="357"/>
      <c r="MNH47" s="357"/>
      <c r="MNI47" s="357"/>
      <c r="MNL47" s="357"/>
      <c r="MNM47" s="357"/>
      <c r="MNP47" s="357"/>
      <c r="MNQ47" s="357"/>
      <c r="MNT47" s="357"/>
      <c r="MNU47" s="357"/>
      <c r="MNX47" s="357"/>
      <c r="MNY47" s="357"/>
      <c r="MOB47" s="357"/>
      <c r="MOC47" s="357"/>
      <c r="MOF47" s="357"/>
      <c r="MOG47" s="357"/>
      <c r="MOJ47" s="357"/>
      <c r="MOK47" s="357"/>
      <c r="MON47" s="357"/>
      <c r="MOO47" s="357"/>
      <c r="MOR47" s="357"/>
      <c r="MOS47" s="357"/>
      <c r="MOV47" s="357"/>
      <c r="MOW47" s="357"/>
      <c r="MOZ47" s="357"/>
      <c r="MPA47" s="357"/>
      <c r="MPD47" s="357"/>
      <c r="MPE47" s="357"/>
      <c r="MPH47" s="357"/>
      <c r="MPI47" s="357"/>
      <c r="MPL47" s="357"/>
      <c r="MPM47" s="357"/>
      <c r="MPP47" s="357"/>
      <c r="MPQ47" s="357"/>
      <c r="MPT47" s="357"/>
      <c r="MPU47" s="357"/>
      <c r="MPX47" s="357"/>
      <c r="MPY47" s="357"/>
      <c r="MQB47" s="357"/>
      <c r="MQC47" s="357"/>
      <c r="MQF47" s="357"/>
      <c r="MQG47" s="357"/>
      <c r="MQJ47" s="357"/>
      <c r="MQK47" s="357"/>
      <c r="MQN47" s="357"/>
      <c r="MQO47" s="357"/>
      <c r="MQR47" s="357"/>
      <c r="MQS47" s="357"/>
      <c r="MQV47" s="357"/>
      <c r="MQW47" s="357"/>
      <c r="MQZ47" s="357"/>
      <c r="MRA47" s="357"/>
      <c r="MRD47" s="357"/>
      <c r="MRE47" s="357"/>
      <c r="MRH47" s="357"/>
      <c r="MRI47" s="357"/>
      <c r="MRL47" s="357"/>
      <c r="MRM47" s="357"/>
      <c r="MRP47" s="357"/>
      <c r="MRQ47" s="357"/>
      <c r="MRT47" s="357"/>
      <c r="MRU47" s="357"/>
      <c r="MRX47" s="357"/>
      <c r="MRY47" s="357"/>
      <c r="MSB47" s="357"/>
      <c r="MSC47" s="357"/>
      <c r="MSF47" s="357"/>
      <c r="MSG47" s="357"/>
      <c r="MSJ47" s="357"/>
      <c r="MSK47" s="357"/>
      <c r="MSN47" s="357"/>
      <c r="MSO47" s="357"/>
      <c r="MSR47" s="357"/>
      <c r="MSS47" s="357"/>
      <c r="MSV47" s="357"/>
      <c r="MSW47" s="357"/>
      <c r="MSZ47" s="357"/>
      <c r="MTA47" s="357"/>
      <c r="MTD47" s="357"/>
      <c r="MTE47" s="357"/>
      <c r="MTH47" s="357"/>
      <c r="MTI47" s="357"/>
      <c r="MTL47" s="357"/>
      <c r="MTM47" s="357"/>
      <c r="MTP47" s="357"/>
      <c r="MTQ47" s="357"/>
      <c r="MTT47" s="357"/>
      <c r="MTU47" s="357"/>
      <c r="MTX47" s="357"/>
      <c r="MTY47" s="357"/>
      <c r="MUB47" s="357"/>
      <c r="MUC47" s="357"/>
      <c r="MUF47" s="357"/>
      <c r="MUG47" s="357"/>
      <c r="MUJ47" s="357"/>
      <c r="MUK47" s="357"/>
      <c r="MUN47" s="357"/>
      <c r="MUO47" s="357"/>
      <c r="MUR47" s="357"/>
      <c r="MUS47" s="357"/>
      <c r="MUV47" s="357"/>
      <c r="MUW47" s="357"/>
      <c r="MUZ47" s="357"/>
      <c r="MVA47" s="357"/>
      <c r="MVD47" s="357"/>
      <c r="MVE47" s="357"/>
      <c r="MVH47" s="357"/>
      <c r="MVI47" s="357"/>
      <c r="MVL47" s="357"/>
      <c r="MVM47" s="357"/>
      <c r="MVP47" s="357"/>
      <c r="MVQ47" s="357"/>
      <c r="MVT47" s="357"/>
      <c r="MVU47" s="357"/>
      <c r="MVX47" s="357"/>
      <c r="MVY47" s="357"/>
      <c r="MWB47" s="357"/>
      <c r="MWC47" s="357"/>
      <c r="MWF47" s="357"/>
      <c r="MWG47" s="357"/>
      <c r="MWJ47" s="357"/>
      <c r="MWK47" s="357"/>
      <c r="MWN47" s="357"/>
      <c r="MWO47" s="357"/>
      <c r="MWR47" s="357"/>
      <c r="MWS47" s="357"/>
      <c r="MWV47" s="357"/>
      <c r="MWW47" s="357"/>
      <c r="MWZ47" s="357"/>
      <c r="MXA47" s="357"/>
      <c r="MXD47" s="357"/>
      <c r="MXE47" s="357"/>
      <c r="MXH47" s="357"/>
      <c r="MXI47" s="357"/>
      <c r="MXL47" s="357"/>
      <c r="MXM47" s="357"/>
      <c r="MXP47" s="357"/>
      <c r="MXQ47" s="357"/>
      <c r="MXT47" s="357"/>
      <c r="MXU47" s="357"/>
      <c r="MXX47" s="357"/>
      <c r="MXY47" s="357"/>
      <c r="MYB47" s="357"/>
      <c r="MYC47" s="357"/>
      <c r="MYF47" s="357"/>
      <c r="MYG47" s="357"/>
      <c r="MYJ47" s="357"/>
      <c r="MYK47" s="357"/>
      <c r="MYN47" s="357"/>
      <c r="MYO47" s="357"/>
      <c r="MYR47" s="357"/>
      <c r="MYS47" s="357"/>
      <c r="MYV47" s="357"/>
      <c r="MYW47" s="357"/>
      <c r="MYZ47" s="357"/>
      <c r="MZA47" s="357"/>
      <c r="MZD47" s="357"/>
      <c r="MZE47" s="357"/>
      <c r="MZH47" s="357"/>
      <c r="MZI47" s="357"/>
      <c r="MZL47" s="357"/>
      <c r="MZM47" s="357"/>
      <c r="MZP47" s="357"/>
      <c r="MZQ47" s="357"/>
      <c r="MZT47" s="357"/>
      <c r="MZU47" s="357"/>
      <c r="MZX47" s="357"/>
      <c r="MZY47" s="357"/>
      <c r="NAB47" s="357"/>
      <c r="NAC47" s="357"/>
      <c r="NAF47" s="357"/>
      <c r="NAG47" s="357"/>
      <c r="NAJ47" s="357"/>
      <c r="NAK47" s="357"/>
      <c r="NAN47" s="357"/>
      <c r="NAO47" s="357"/>
      <c r="NAR47" s="357"/>
      <c r="NAS47" s="357"/>
      <c r="NAV47" s="357"/>
      <c r="NAW47" s="357"/>
      <c r="NAZ47" s="357"/>
      <c r="NBA47" s="357"/>
      <c r="NBD47" s="357"/>
      <c r="NBE47" s="357"/>
      <c r="NBH47" s="357"/>
      <c r="NBI47" s="357"/>
      <c r="NBL47" s="357"/>
      <c r="NBM47" s="357"/>
      <c r="NBP47" s="357"/>
      <c r="NBQ47" s="357"/>
      <c r="NBT47" s="357"/>
      <c r="NBU47" s="357"/>
      <c r="NBX47" s="357"/>
      <c r="NBY47" s="357"/>
      <c r="NCB47" s="357"/>
      <c r="NCC47" s="357"/>
      <c r="NCF47" s="357"/>
      <c r="NCG47" s="357"/>
      <c r="NCJ47" s="357"/>
      <c r="NCK47" s="357"/>
      <c r="NCN47" s="357"/>
      <c r="NCO47" s="357"/>
      <c r="NCR47" s="357"/>
      <c r="NCS47" s="357"/>
      <c r="NCV47" s="357"/>
      <c r="NCW47" s="357"/>
      <c r="NCZ47" s="357"/>
      <c r="NDA47" s="357"/>
      <c r="NDD47" s="357"/>
      <c r="NDE47" s="357"/>
      <c r="NDH47" s="357"/>
      <c r="NDI47" s="357"/>
      <c r="NDL47" s="357"/>
      <c r="NDM47" s="357"/>
      <c r="NDP47" s="357"/>
      <c r="NDQ47" s="357"/>
      <c r="NDT47" s="357"/>
      <c r="NDU47" s="357"/>
      <c r="NDX47" s="357"/>
      <c r="NDY47" s="357"/>
      <c r="NEB47" s="357"/>
      <c r="NEC47" s="357"/>
      <c r="NEF47" s="357"/>
      <c r="NEG47" s="357"/>
      <c r="NEJ47" s="357"/>
      <c r="NEK47" s="357"/>
      <c r="NEN47" s="357"/>
      <c r="NEO47" s="357"/>
      <c r="NER47" s="357"/>
      <c r="NES47" s="357"/>
      <c r="NEV47" s="357"/>
      <c r="NEW47" s="357"/>
      <c r="NEZ47" s="357"/>
      <c r="NFA47" s="357"/>
      <c r="NFD47" s="357"/>
      <c r="NFE47" s="357"/>
      <c r="NFH47" s="357"/>
      <c r="NFI47" s="357"/>
      <c r="NFL47" s="357"/>
      <c r="NFM47" s="357"/>
      <c r="NFP47" s="357"/>
      <c r="NFQ47" s="357"/>
      <c r="NFT47" s="357"/>
      <c r="NFU47" s="357"/>
      <c r="NFX47" s="357"/>
      <c r="NFY47" s="357"/>
      <c r="NGB47" s="357"/>
      <c r="NGC47" s="357"/>
      <c r="NGF47" s="357"/>
      <c r="NGG47" s="357"/>
      <c r="NGJ47" s="357"/>
      <c r="NGK47" s="357"/>
      <c r="NGN47" s="357"/>
      <c r="NGO47" s="357"/>
      <c r="NGR47" s="357"/>
      <c r="NGS47" s="357"/>
      <c r="NGV47" s="357"/>
      <c r="NGW47" s="357"/>
      <c r="NGZ47" s="357"/>
      <c r="NHA47" s="357"/>
      <c r="NHD47" s="357"/>
      <c r="NHE47" s="357"/>
      <c r="NHH47" s="357"/>
      <c r="NHI47" s="357"/>
      <c r="NHL47" s="357"/>
      <c r="NHM47" s="357"/>
      <c r="NHP47" s="357"/>
      <c r="NHQ47" s="357"/>
      <c r="NHT47" s="357"/>
      <c r="NHU47" s="357"/>
      <c r="NHX47" s="357"/>
      <c r="NHY47" s="357"/>
      <c r="NIB47" s="357"/>
      <c r="NIC47" s="357"/>
      <c r="NIF47" s="357"/>
      <c r="NIG47" s="357"/>
      <c r="NIJ47" s="357"/>
      <c r="NIK47" s="357"/>
      <c r="NIN47" s="357"/>
      <c r="NIO47" s="357"/>
      <c r="NIR47" s="357"/>
      <c r="NIS47" s="357"/>
      <c r="NIV47" s="357"/>
      <c r="NIW47" s="357"/>
      <c r="NIZ47" s="357"/>
      <c r="NJA47" s="357"/>
      <c r="NJD47" s="357"/>
      <c r="NJE47" s="357"/>
      <c r="NJH47" s="357"/>
      <c r="NJI47" s="357"/>
      <c r="NJL47" s="357"/>
      <c r="NJM47" s="357"/>
      <c r="NJP47" s="357"/>
      <c r="NJQ47" s="357"/>
      <c r="NJT47" s="357"/>
      <c r="NJU47" s="357"/>
      <c r="NJX47" s="357"/>
      <c r="NJY47" s="357"/>
      <c r="NKB47" s="357"/>
      <c r="NKC47" s="357"/>
      <c r="NKF47" s="357"/>
      <c r="NKG47" s="357"/>
      <c r="NKJ47" s="357"/>
      <c r="NKK47" s="357"/>
      <c r="NKN47" s="357"/>
      <c r="NKO47" s="357"/>
      <c r="NKR47" s="357"/>
      <c r="NKS47" s="357"/>
      <c r="NKV47" s="357"/>
      <c r="NKW47" s="357"/>
      <c r="NKZ47" s="357"/>
      <c r="NLA47" s="357"/>
      <c r="NLD47" s="357"/>
      <c r="NLE47" s="357"/>
      <c r="NLH47" s="357"/>
      <c r="NLI47" s="357"/>
      <c r="NLL47" s="357"/>
      <c r="NLM47" s="357"/>
      <c r="NLP47" s="357"/>
      <c r="NLQ47" s="357"/>
      <c r="NLT47" s="357"/>
      <c r="NLU47" s="357"/>
      <c r="NLX47" s="357"/>
      <c r="NLY47" s="357"/>
      <c r="NMB47" s="357"/>
      <c r="NMC47" s="357"/>
      <c r="NMF47" s="357"/>
      <c r="NMG47" s="357"/>
      <c r="NMJ47" s="357"/>
      <c r="NMK47" s="357"/>
      <c r="NMN47" s="357"/>
      <c r="NMO47" s="357"/>
      <c r="NMR47" s="357"/>
      <c r="NMS47" s="357"/>
      <c r="NMV47" s="357"/>
      <c r="NMW47" s="357"/>
      <c r="NMZ47" s="357"/>
      <c r="NNA47" s="357"/>
      <c r="NND47" s="357"/>
      <c r="NNE47" s="357"/>
      <c r="NNH47" s="357"/>
      <c r="NNI47" s="357"/>
      <c r="NNL47" s="357"/>
      <c r="NNM47" s="357"/>
      <c r="NNP47" s="357"/>
      <c r="NNQ47" s="357"/>
      <c r="NNT47" s="357"/>
      <c r="NNU47" s="357"/>
      <c r="NNX47" s="357"/>
      <c r="NNY47" s="357"/>
      <c r="NOB47" s="357"/>
      <c r="NOC47" s="357"/>
      <c r="NOF47" s="357"/>
      <c r="NOG47" s="357"/>
      <c r="NOJ47" s="357"/>
      <c r="NOK47" s="357"/>
      <c r="NON47" s="357"/>
      <c r="NOO47" s="357"/>
      <c r="NOR47" s="357"/>
      <c r="NOS47" s="357"/>
      <c r="NOV47" s="357"/>
      <c r="NOW47" s="357"/>
      <c r="NOZ47" s="357"/>
      <c r="NPA47" s="357"/>
      <c r="NPD47" s="357"/>
      <c r="NPE47" s="357"/>
      <c r="NPH47" s="357"/>
      <c r="NPI47" s="357"/>
      <c r="NPL47" s="357"/>
      <c r="NPM47" s="357"/>
      <c r="NPP47" s="357"/>
      <c r="NPQ47" s="357"/>
      <c r="NPT47" s="357"/>
      <c r="NPU47" s="357"/>
      <c r="NPX47" s="357"/>
      <c r="NPY47" s="357"/>
      <c r="NQB47" s="357"/>
      <c r="NQC47" s="357"/>
      <c r="NQF47" s="357"/>
      <c r="NQG47" s="357"/>
      <c r="NQJ47" s="357"/>
      <c r="NQK47" s="357"/>
      <c r="NQN47" s="357"/>
      <c r="NQO47" s="357"/>
      <c r="NQR47" s="357"/>
      <c r="NQS47" s="357"/>
      <c r="NQV47" s="357"/>
      <c r="NQW47" s="357"/>
      <c r="NQZ47" s="357"/>
      <c r="NRA47" s="357"/>
      <c r="NRD47" s="357"/>
      <c r="NRE47" s="357"/>
      <c r="NRH47" s="357"/>
      <c r="NRI47" s="357"/>
      <c r="NRL47" s="357"/>
      <c r="NRM47" s="357"/>
      <c r="NRP47" s="357"/>
      <c r="NRQ47" s="357"/>
      <c r="NRT47" s="357"/>
      <c r="NRU47" s="357"/>
      <c r="NRX47" s="357"/>
      <c r="NRY47" s="357"/>
      <c r="NSB47" s="357"/>
      <c r="NSC47" s="357"/>
      <c r="NSF47" s="357"/>
      <c r="NSG47" s="357"/>
      <c r="NSJ47" s="357"/>
      <c r="NSK47" s="357"/>
      <c r="NSN47" s="357"/>
      <c r="NSO47" s="357"/>
      <c r="NSR47" s="357"/>
      <c r="NSS47" s="357"/>
      <c r="NSV47" s="357"/>
      <c r="NSW47" s="357"/>
      <c r="NSZ47" s="357"/>
      <c r="NTA47" s="357"/>
      <c r="NTD47" s="357"/>
      <c r="NTE47" s="357"/>
      <c r="NTH47" s="357"/>
      <c r="NTI47" s="357"/>
      <c r="NTL47" s="357"/>
      <c r="NTM47" s="357"/>
      <c r="NTP47" s="357"/>
      <c r="NTQ47" s="357"/>
      <c r="NTT47" s="357"/>
      <c r="NTU47" s="357"/>
      <c r="NTX47" s="357"/>
      <c r="NTY47" s="357"/>
      <c r="NUB47" s="357"/>
      <c r="NUC47" s="357"/>
      <c r="NUF47" s="357"/>
      <c r="NUG47" s="357"/>
      <c r="NUJ47" s="357"/>
      <c r="NUK47" s="357"/>
      <c r="NUN47" s="357"/>
      <c r="NUO47" s="357"/>
      <c r="NUR47" s="357"/>
      <c r="NUS47" s="357"/>
      <c r="NUV47" s="357"/>
      <c r="NUW47" s="357"/>
      <c r="NUZ47" s="357"/>
      <c r="NVA47" s="357"/>
      <c r="NVD47" s="357"/>
      <c r="NVE47" s="357"/>
      <c r="NVH47" s="357"/>
      <c r="NVI47" s="357"/>
      <c r="NVL47" s="357"/>
      <c r="NVM47" s="357"/>
      <c r="NVP47" s="357"/>
      <c r="NVQ47" s="357"/>
      <c r="NVT47" s="357"/>
      <c r="NVU47" s="357"/>
      <c r="NVX47" s="357"/>
      <c r="NVY47" s="357"/>
      <c r="NWB47" s="357"/>
      <c r="NWC47" s="357"/>
      <c r="NWF47" s="357"/>
      <c r="NWG47" s="357"/>
      <c r="NWJ47" s="357"/>
      <c r="NWK47" s="357"/>
      <c r="NWN47" s="357"/>
      <c r="NWO47" s="357"/>
      <c r="NWR47" s="357"/>
      <c r="NWS47" s="357"/>
      <c r="NWV47" s="357"/>
      <c r="NWW47" s="357"/>
      <c r="NWZ47" s="357"/>
      <c r="NXA47" s="357"/>
      <c r="NXD47" s="357"/>
      <c r="NXE47" s="357"/>
      <c r="NXH47" s="357"/>
      <c r="NXI47" s="357"/>
      <c r="NXL47" s="357"/>
      <c r="NXM47" s="357"/>
      <c r="NXP47" s="357"/>
      <c r="NXQ47" s="357"/>
      <c r="NXT47" s="357"/>
      <c r="NXU47" s="357"/>
      <c r="NXX47" s="357"/>
      <c r="NXY47" s="357"/>
      <c r="NYB47" s="357"/>
      <c r="NYC47" s="357"/>
      <c r="NYF47" s="357"/>
      <c r="NYG47" s="357"/>
      <c r="NYJ47" s="357"/>
      <c r="NYK47" s="357"/>
      <c r="NYN47" s="357"/>
      <c r="NYO47" s="357"/>
      <c r="NYR47" s="357"/>
      <c r="NYS47" s="357"/>
      <c r="NYV47" s="357"/>
      <c r="NYW47" s="357"/>
      <c r="NYZ47" s="357"/>
      <c r="NZA47" s="357"/>
      <c r="NZD47" s="357"/>
      <c r="NZE47" s="357"/>
      <c r="NZH47" s="357"/>
      <c r="NZI47" s="357"/>
      <c r="NZL47" s="357"/>
      <c r="NZM47" s="357"/>
      <c r="NZP47" s="357"/>
      <c r="NZQ47" s="357"/>
      <c r="NZT47" s="357"/>
      <c r="NZU47" s="357"/>
      <c r="NZX47" s="357"/>
      <c r="NZY47" s="357"/>
      <c r="OAB47" s="357"/>
      <c r="OAC47" s="357"/>
      <c r="OAF47" s="357"/>
      <c r="OAG47" s="357"/>
      <c r="OAJ47" s="357"/>
      <c r="OAK47" s="357"/>
      <c r="OAN47" s="357"/>
      <c r="OAO47" s="357"/>
      <c r="OAR47" s="357"/>
      <c r="OAS47" s="357"/>
      <c r="OAV47" s="357"/>
      <c r="OAW47" s="357"/>
      <c r="OAZ47" s="357"/>
      <c r="OBA47" s="357"/>
      <c r="OBD47" s="357"/>
      <c r="OBE47" s="357"/>
      <c r="OBH47" s="357"/>
      <c r="OBI47" s="357"/>
      <c r="OBL47" s="357"/>
      <c r="OBM47" s="357"/>
      <c r="OBP47" s="357"/>
      <c r="OBQ47" s="357"/>
      <c r="OBT47" s="357"/>
      <c r="OBU47" s="357"/>
      <c r="OBX47" s="357"/>
      <c r="OBY47" s="357"/>
      <c r="OCB47" s="357"/>
      <c r="OCC47" s="357"/>
      <c r="OCF47" s="357"/>
      <c r="OCG47" s="357"/>
      <c r="OCJ47" s="357"/>
      <c r="OCK47" s="357"/>
      <c r="OCN47" s="357"/>
      <c r="OCO47" s="357"/>
      <c r="OCR47" s="357"/>
      <c r="OCS47" s="357"/>
      <c r="OCV47" s="357"/>
      <c r="OCW47" s="357"/>
      <c r="OCZ47" s="357"/>
      <c r="ODA47" s="357"/>
      <c r="ODD47" s="357"/>
      <c r="ODE47" s="357"/>
      <c r="ODH47" s="357"/>
      <c r="ODI47" s="357"/>
      <c r="ODL47" s="357"/>
      <c r="ODM47" s="357"/>
      <c r="ODP47" s="357"/>
      <c r="ODQ47" s="357"/>
      <c r="ODT47" s="357"/>
      <c r="ODU47" s="357"/>
      <c r="ODX47" s="357"/>
      <c r="ODY47" s="357"/>
      <c r="OEB47" s="357"/>
      <c r="OEC47" s="357"/>
      <c r="OEF47" s="357"/>
      <c r="OEG47" s="357"/>
      <c r="OEJ47" s="357"/>
      <c r="OEK47" s="357"/>
      <c r="OEN47" s="357"/>
      <c r="OEO47" s="357"/>
      <c r="OER47" s="357"/>
      <c r="OES47" s="357"/>
      <c r="OEV47" s="357"/>
      <c r="OEW47" s="357"/>
      <c r="OEZ47" s="357"/>
      <c r="OFA47" s="357"/>
      <c r="OFD47" s="357"/>
      <c r="OFE47" s="357"/>
      <c r="OFH47" s="357"/>
      <c r="OFI47" s="357"/>
      <c r="OFL47" s="357"/>
      <c r="OFM47" s="357"/>
      <c r="OFP47" s="357"/>
      <c r="OFQ47" s="357"/>
      <c r="OFT47" s="357"/>
      <c r="OFU47" s="357"/>
      <c r="OFX47" s="357"/>
      <c r="OFY47" s="357"/>
      <c r="OGB47" s="357"/>
      <c r="OGC47" s="357"/>
      <c r="OGF47" s="357"/>
      <c r="OGG47" s="357"/>
      <c r="OGJ47" s="357"/>
      <c r="OGK47" s="357"/>
      <c r="OGN47" s="357"/>
      <c r="OGO47" s="357"/>
      <c r="OGR47" s="357"/>
      <c r="OGS47" s="357"/>
      <c r="OGV47" s="357"/>
      <c r="OGW47" s="357"/>
      <c r="OGZ47" s="357"/>
      <c r="OHA47" s="357"/>
      <c r="OHD47" s="357"/>
      <c r="OHE47" s="357"/>
      <c r="OHH47" s="357"/>
      <c r="OHI47" s="357"/>
      <c r="OHL47" s="357"/>
      <c r="OHM47" s="357"/>
      <c r="OHP47" s="357"/>
      <c r="OHQ47" s="357"/>
      <c r="OHT47" s="357"/>
      <c r="OHU47" s="357"/>
      <c r="OHX47" s="357"/>
      <c r="OHY47" s="357"/>
      <c r="OIB47" s="357"/>
      <c r="OIC47" s="357"/>
      <c r="OIF47" s="357"/>
      <c r="OIG47" s="357"/>
      <c r="OIJ47" s="357"/>
      <c r="OIK47" s="357"/>
      <c r="OIN47" s="357"/>
      <c r="OIO47" s="357"/>
      <c r="OIR47" s="357"/>
      <c r="OIS47" s="357"/>
      <c r="OIV47" s="357"/>
      <c r="OIW47" s="357"/>
      <c r="OIZ47" s="357"/>
      <c r="OJA47" s="357"/>
      <c r="OJD47" s="357"/>
      <c r="OJE47" s="357"/>
      <c r="OJH47" s="357"/>
      <c r="OJI47" s="357"/>
      <c r="OJL47" s="357"/>
      <c r="OJM47" s="357"/>
      <c r="OJP47" s="357"/>
      <c r="OJQ47" s="357"/>
      <c r="OJT47" s="357"/>
      <c r="OJU47" s="357"/>
      <c r="OJX47" s="357"/>
      <c r="OJY47" s="357"/>
      <c r="OKB47" s="357"/>
      <c r="OKC47" s="357"/>
      <c r="OKF47" s="357"/>
      <c r="OKG47" s="357"/>
      <c r="OKJ47" s="357"/>
      <c r="OKK47" s="357"/>
      <c r="OKN47" s="357"/>
      <c r="OKO47" s="357"/>
      <c r="OKR47" s="357"/>
      <c r="OKS47" s="357"/>
      <c r="OKV47" s="357"/>
      <c r="OKW47" s="357"/>
      <c r="OKZ47" s="357"/>
      <c r="OLA47" s="357"/>
      <c r="OLD47" s="357"/>
      <c r="OLE47" s="357"/>
      <c r="OLH47" s="357"/>
      <c r="OLI47" s="357"/>
      <c r="OLL47" s="357"/>
      <c r="OLM47" s="357"/>
      <c r="OLP47" s="357"/>
      <c r="OLQ47" s="357"/>
      <c r="OLT47" s="357"/>
      <c r="OLU47" s="357"/>
      <c r="OLX47" s="357"/>
      <c r="OLY47" s="357"/>
      <c r="OMB47" s="357"/>
      <c r="OMC47" s="357"/>
      <c r="OMF47" s="357"/>
      <c r="OMG47" s="357"/>
      <c r="OMJ47" s="357"/>
      <c r="OMK47" s="357"/>
      <c r="OMN47" s="357"/>
      <c r="OMO47" s="357"/>
      <c r="OMR47" s="357"/>
      <c r="OMS47" s="357"/>
      <c r="OMV47" s="357"/>
      <c r="OMW47" s="357"/>
      <c r="OMZ47" s="357"/>
      <c r="ONA47" s="357"/>
      <c r="OND47" s="357"/>
      <c r="ONE47" s="357"/>
      <c r="ONH47" s="357"/>
      <c r="ONI47" s="357"/>
      <c r="ONL47" s="357"/>
      <c r="ONM47" s="357"/>
      <c r="ONP47" s="357"/>
      <c r="ONQ47" s="357"/>
      <c r="ONT47" s="357"/>
      <c r="ONU47" s="357"/>
      <c r="ONX47" s="357"/>
      <c r="ONY47" s="357"/>
      <c r="OOB47" s="357"/>
      <c r="OOC47" s="357"/>
      <c r="OOF47" s="357"/>
      <c r="OOG47" s="357"/>
      <c r="OOJ47" s="357"/>
      <c r="OOK47" s="357"/>
      <c r="OON47" s="357"/>
      <c r="OOO47" s="357"/>
      <c r="OOR47" s="357"/>
      <c r="OOS47" s="357"/>
      <c r="OOV47" s="357"/>
      <c r="OOW47" s="357"/>
      <c r="OOZ47" s="357"/>
      <c r="OPA47" s="357"/>
      <c r="OPD47" s="357"/>
      <c r="OPE47" s="357"/>
      <c r="OPH47" s="357"/>
      <c r="OPI47" s="357"/>
      <c r="OPL47" s="357"/>
      <c r="OPM47" s="357"/>
      <c r="OPP47" s="357"/>
      <c r="OPQ47" s="357"/>
      <c r="OPT47" s="357"/>
      <c r="OPU47" s="357"/>
      <c r="OPX47" s="357"/>
      <c r="OPY47" s="357"/>
      <c r="OQB47" s="357"/>
      <c r="OQC47" s="357"/>
      <c r="OQF47" s="357"/>
      <c r="OQG47" s="357"/>
      <c r="OQJ47" s="357"/>
      <c r="OQK47" s="357"/>
      <c r="OQN47" s="357"/>
      <c r="OQO47" s="357"/>
      <c r="OQR47" s="357"/>
      <c r="OQS47" s="357"/>
      <c r="OQV47" s="357"/>
      <c r="OQW47" s="357"/>
      <c r="OQZ47" s="357"/>
      <c r="ORA47" s="357"/>
      <c r="ORD47" s="357"/>
      <c r="ORE47" s="357"/>
      <c r="ORH47" s="357"/>
      <c r="ORI47" s="357"/>
      <c r="ORL47" s="357"/>
      <c r="ORM47" s="357"/>
      <c r="ORP47" s="357"/>
      <c r="ORQ47" s="357"/>
      <c r="ORT47" s="357"/>
      <c r="ORU47" s="357"/>
      <c r="ORX47" s="357"/>
      <c r="ORY47" s="357"/>
      <c r="OSB47" s="357"/>
      <c r="OSC47" s="357"/>
      <c r="OSF47" s="357"/>
      <c r="OSG47" s="357"/>
      <c r="OSJ47" s="357"/>
      <c r="OSK47" s="357"/>
      <c r="OSN47" s="357"/>
      <c r="OSO47" s="357"/>
      <c r="OSR47" s="357"/>
      <c r="OSS47" s="357"/>
      <c r="OSV47" s="357"/>
      <c r="OSW47" s="357"/>
      <c r="OSZ47" s="357"/>
      <c r="OTA47" s="357"/>
      <c r="OTD47" s="357"/>
      <c r="OTE47" s="357"/>
      <c r="OTH47" s="357"/>
      <c r="OTI47" s="357"/>
      <c r="OTL47" s="357"/>
      <c r="OTM47" s="357"/>
      <c r="OTP47" s="357"/>
      <c r="OTQ47" s="357"/>
      <c r="OTT47" s="357"/>
      <c r="OTU47" s="357"/>
      <c r="OTX47" s="357"/>
      <c r="OTY47" s="357"/>
      <c r="OUB47" s="357"/>
      <c r="OUC47" s="357"/>
      <c r="OUF47" s="357"/>
      <c r="OUG47" s="357"/>
      <c r="OUJ47" s="357"/>
      <c r="OUK47" s="357"/>
      <c r="OUN47" s="357"/>
      <c r="OUO47" s="357"/>
      <c r="OUR47" s="357"/>
      <c r="OUS47" s="357"/>
      <c r="OUV47" s="357"/>
      <c r="OUW47" s="357"/>
      <c r="OUZ47" s="357"/>
      <c r="OVA47" s="357"/>
      <c r="OVD47" s="357"/>
      <c r="OVE47" s="357"/>
      <c r="OVH47" s="357"/>
      <c r="OVI47" s="357"/>
      <c r="OVL47" s="357"/>
      <c r="OVM47" s="357"/>
      <c r="OVP47" s="357"/>
      <c r="OVQ47" s="357"/>
      <c r="OVT47" s="357"/>
      <c r="OVU47" s="357"/>
      <c r="OVX47" s="357"/>
      <c r="OVY47" s="357"/>
      <c r="OWB47" s="357"/>
      <c r="OWC47" s="357"/>
      <c r="OWF47" s="357"/>
      <c r="OWG47" s="357"/>
      <c r="OWJ47" s="357"/>
      <c r="OWK47" s="357"/>
      <c r="OWN47" s="357"/>
      <c r="OWO47" s="357"/>
      <c r="OWR47" s="357"/>
      <c r="OWS47" s="357"/>
      <c r="OWV47" s="357"/>
      <c r="OWW47" s="357"/>
      <c r="OWZ47" s="357"/>
      <c r="OXA47" s="357"/>
      <c r="OXD47" s="357"/>
      <c r="OXE47" s="357"/>
      <c r="OXH47" s="357"/>
      <c r="OXI47" s="357"/>
      <c r="OXL47" s="357"/>
      <c r="OXM47" s="357"/>
      <c r="OXP47" s="357"/>
      <c r="OXQ47" s="357"/>
      <c r="OXT47" s="357"/>
      <c r="OXU47" s="357"/>
      <c r="OXX47" s="357"/>
      <c r="OXY47" s="357"/>
      <c r="OYB47" s="357"/>
      <c r="OYC47" s="357"/>
      <c r="OYF47" s="357"/>
      <c r="OYG47" s="357"/>
      <c r="OYJ47" s="357"/>
      <c r="OYK47" s="357"/>
      <c r="OYN47" s="357"/>
      <c r="OYO47" s="357"/>
      <c r="OYR47" s="357"/>
      <c r="OYS47" s="357"/>
      <c r="OYV47" s="357"/>
      <c r="OYW47" s="357"/>
      <c r="OYZ47" s="357"/>
      <c r="OZA47" s="357"/>
      <c r="OZD47" s="357"/>
      <c r="OZE47" s="357"/>
      <c r="OZH47" s="357"/>
      <c r="OZI47" s="357"/>
      <c r="OZL47" s="357"/>
      <c r="OZM47" s="357"/>
      <c r="OZP47" s="357"/>
      <c r="OZQ47" s="357"/>
      <c r="OZT47" s="357"/>
      <c r="OZU47" s="357"/>
      <c r="OZX47" s="357"/>
      <c r="OZY47" s="357"/>
      <c r="PAB47" s="357"/>
      <c r="PAC47" s="357"/>
      <c r="PAF47" s="357"/>
      <c r="PAG47" s="357"/>
      <c r="PAJ47" s="357"/>
      <c r="PAK47" s="357"/>
      <c r="PAN47" s="357"/>
      <c r="PAO47" s="357"/>
      <c r="PAR47" s="357"/>
      <c r="PAS47" s="357"/>
      <c r="PAV47" s="357"/>
      <c r="PAW47" s="357"/>
      <c r="PAZ47" s="357"/>
      <c r="PBA47" s="357"/>
      <c r="PBD47" s="357"/>
      <c r="PBE47" s="357"/>
      <c r="PBH47" s="357"/>
      <c r="PBI47" s="357"/>
      <c r="PBL47" s="357"/>
      <c r="PBM47" s="357"/>
      <c r="PBP47" s="357"/>
      <c r="PBQ47" s="357"/>
      <c r="PBT47" s="357"/>
      <c r="PBU47" s="357"/>
      <c r="PBX47" s="357"/>
      <c r="PBY47" s="357"/>
      <c r="PCB47" s="357"/>
      <c r="PCC47" s="357"/>
      <c r="PCF47" s="357"/>
      <c r="PCG47" s="357"/>
      <c r="PCJ47" s="357"/>
      <c r="PCK47" s="357"/>
      <c r="PCN47" s="357"/>
      <c r="PCO47" s="357"/>
      <c r="PCR47" s="357"/>
      <c r="PCS47" s="357"/>
      <c r="PCV47" s="357"/>
      <c r="PCW47" s="357"/>
      <c r="PCZ47" s="357"/>
      <c r="PDA47" s="357"/>
      <c r="PDD47" s="357"/>
      <c r="PDE47" s="357"/>
      <c r="PDH47" s="357"/>
      <c r="PDI47" s="357"/>
      <c r="PDL47" s="357"/>
      <c r="PDM47" s="357"/>
      <c r="PDP47" s="357"/>
      <c r="PDQ47" s="357"/>
      <c r="PDT47" s="357"/>
      <c r="PDU47" s="357"/>
      <c r="PDX47" s="357"/>
      <c r="PDY47" s="357"/>
      <c r="PEB47" s="357"/>
      <c r="PEC47" s="357"/>
      <c r="PEF47" s="357"/>
      <c r="PEG47" s="357"/>
      <c r="PEJ47" s="357"/>
      <c r="PEK47" s="357"/>
      <c r="PEN47" s="357"/>
      <c r="PEO47" s="357"/>
      <c r="PER47" s="357"/>
      <c r="PES47" s="357"/>
      <c r="PEV47" s="357"/>
      <c r="PEW47" s="357"/>
      <c r="PEZ47" s="357"/>
      <c r="PFA47" s="357"/>
      <c r="PFD47" s="357"/>
      <c r="PFE47" s="357"/>
      <c r="PFH47" s="357"/>
      <c r="PFI47" s="357"/>
      <c r="PFL47" s="357"/>
      <c r="PFM47" s="357"/>
      <c r="PFP47" s="357"/>
      <c r="PFQ47" s="357"/>
      <c r="PFT47" s="357"/>
      <c r="PFU47" s="357"/>
      <c r="PFX47" s="357"/>
      <c r="PFY47" s="357"/>
      <c r="PGB47" s="357"/>
      <c r="PGC47" s="357"/>
      <c r="PGF47" s="357"/>
      <c r="PGG47" s="357"/>
      <c r="PGJ47" s="357"/>
      <c r="PGK47" s="357"/>
      <c r="PGN47" s="357"/>
      <c r="PGO47" s="357"/>
      <c r="PGR47" s="357"/>
      <c r="PGS47" s="357"/>
      <c r="PGV47" s="357"/>
      <c r="PGW47" s="357"/>
      <c r="PGZ47" s="357"/>
      <c r="PHA47" s="357"/>
      <c r="PHD47" s="357"/>
      <c r="PHE47" s="357"/>
      <c r="PHH47" s="357"/>
      <c r="PHI47" s="357"/>
      <c r="PHL47" s="357"/>
      <c r="PHM47" s="357"/>
      <c r="PHP47" s="357"/>
      <c r="PHQ47" s="357"/>
      <c r="PHT47" s="357"/>
      <c r="PHU47" s="357"/>
      <c r="PHX47" s="357"/>
      <c r="PHY47" s="357"/>
      <c r="PIB47" s="357"/>
      <c r="PIC47" s="357"/>
      <c r="PIF47" s="357"/>
      <c r="PIG47" s="357"/>
      <c r="PIJ47" s="357"/>
      <c r="PIK47" s="357"/>
      <c r="PIN47" s="357"/>
      <c r="PIO47" s="357"/>
      <c r="PIR47" s="357"/>
      <c r="PIS47" s="357"/>
      <c r="PIV47" s="357"/>
      <c r="PIW47" s="357"/>
      <c r="PIZ47" s="357"/>
      <c r="PJA47" s="357"/>
      <c r="PJD47" s="357"/>
      <c r="PJE47" s="357"/>
      <c r="PJH47" s="357"/>
      <c r="PJI47" s="357"/>
      <c r="PJL47" s="357"/>
      <c r="PJM47" s="357"/>
      <c r="PJP47" s="357"/>
      <c r="PJQ47" s="357"/>
      <c r="PJT47" s="357"/>
      <c r="PJU47" s="357"/>
      <c r="PJX47" s="357"/>
      <c r="PJY47" s="357"/>
      <c r="PKB47" s="357"/>
      <c r="PKC47" s="357"/>
      <c r="PKF47" s="357"/>
      <c r="PKG47" s="357"/>
      <c r="PKJ47" s="357"/>
      <c r="PKK47" s="357"/>
      <c r="PKN47" s="357"/>
      <c r="PKO47" s="357"/>
      <c r="PKR47" s="357"/>
      <c r="PKS47" s="357"/>
      <c r="PKV47" s="357"/>
      <c r="PKW47" s="357"/>
      <c r="PKZ47" s="357"/>
      <c r="PLA47" s="357"/>
      <c r="PLD47" s="357"/>
      <c r="PLE47" s="357"/>
      <c r="PLH47" s="357"/>
      <c r="PLI47" s="357"/>
      <c r="PLL47" s="357"/>
      <c r="PLM47" s="357"/>
      <c r="PLP47" s="357"/>
      <c r="PLQ47" s="357"/>
      <c r="PLT47" s="357"/>
      <c r="PLU47" s="357"/>
      <c r="PLX47" s="357"/>
      <c r="PLY47" s="357"/>
      <c r="PMB47" s="357"/>
      <c r="PMC47" s="357"/>
      <c r="PMF47" s="357"/>
      <c r="PMG47" s="357"/>
      <c r="PMJ47" s="357"/>
      <c r="PMK47" s="357"/>
      <c r="PMN47" s="357"/>
      <c r="PMO47" s="357"/>
      <c r="PMR47" s="357"/>
      <c r="PMS47" s="357"/>
      <c r="PMV47" s="357"/>
      <c r="PMW47" s="357"/>
      <c r="PMZ47" s="357"/>
      <c r="PNA47" s="357"/>
      <c r="PND47" s="357"/>
      <c r="PNE47" s="357"/>
      <c r="PNH47" s="357"/>
      <c r="PNI47" s="357"/>
      <c r="PNL47" s="357"/>
      <c r="PNM47" s="357"/>
      <c r="PNP47" s="357"/>
      <c r="PNQ47" s="357"/>
      <c r="PNT47" s="357"/>
      <c r="PNU47" s="357"/>
      <c r="PNX47" s="357"/>
      <c r="PNY47" s="357"/>
      <c r="POB47" s="357"/>
      <c r="POC47" s="357"/>
      <c r="POF47" s="357"/>
      <c r="POG47" s="357"/>
      <c r="POJ47" s="357"/>
      <c r="POK47" s="357"/>
      <c r="PON47" s="357"/>
      <c r="POO47" s="357"/>
      <c r="POR47" s="357"/>
      <c r="POS47" s="357"/>
      <c r="POV47" s="357"/>
      <c r="POW47" s="357"/>
      <c r="POZ47" s="357"/>
      <c r="PPA47" s="357"/>
      <c r="PPD47" s="357"/>
      <c r="PPE47" s="357"/>
      <c r="PPH47" s="357"/>
      <c r="PPI47" s="357"/>
      <c r="PPL47" s="357"/>
      <c r="PPM47" s="357"/>
      <c r="PPP47" s="357"/>
      <c r="PPQ47" s="357"/>
      <c r="PPT47" s="357"/>
      <c r="PPU47" s="357"/>
      <c r="PPX47" s="357"/>
      <c r="PPY47" s="357"/>
      <c r="PQB47" s="357"/>
      <c r="PQC47" s="357"/>
      <c r="PQF47" s="357"/>
      <c r="PQG47" s="357"/>
      <c r="PQJ47" s="357"/>
      <c r="PQK47" s="357"/>
      <c r="PQN47" s="357"/>
      <c r="PQO47" s="357"/>
      <c r="PQR47" s="357"/>
      <c r="PQS47" s="357"/>
      <c r="PQV47" s="357"/>
      <c r="PQW47" s="357"/>
      <c r="PQZ47" s="357"/>
      <c r="PRA47" s="357"/>
      <c r="PRD47" s="357"/>
      <c r="PRE47" s="357"/>
      <c r="PRH47" s="357"/>
      <c r="PRI47" s="357"/>
      <c r="PRL47" s="357"/>
      <c r="PRM47" s="357"/>
      <c r="PRP47" s="357"/>
      <c r="PRQ47" s="357"/>
      <c r="PRT47" s="357"/>
      <c r="PRU47" s="357"/>
      <c r="PRX47" s="357"/>
      <c r="PRY47" s="357"/>
      <c r="PSB47" s="357"/>
      <c r="PSC47" s="357"/>
      <c r="PSF47" s="357"/>
      <c r="PSG47" s="357"/>
      <c r="PSJ47" s="357"/>
      <c r="PSK47" s="357"/>
      <c r="PSN47" s="357"/>
      <c r="PSO47" s="357"/>
      <c r="PSR47" s="357"/>
      <c r="PSS47" s="357"/>
      <c r="PSV47" s="357"/>
      <c r="PSW47" s="357"/>
      <c r="PSZ47" s="357"/>
      <c r="PTA47" s="357"/>
      <c r="PTD47" s="357"/>
      <c r="PTE47" s="357"/>
      <c r="PTH47" s="357"/>
      <c r="PTI47" s="357"/>
      <c r="PTL47" s="357"/>
      <c r="PTM47" s="357"/>
      <c r="PTP47" s="357"/>
      <c r="PTQ47" s="357"/>
      <c r="PTT47" s="357"/>
      <c r="PTU47" s="357"/>
      <c r="PTX47" s="357"/>
      <c r="PTY47" s="357"/>
      <c r="PUB47" s="357"/>
      <c r="PUC47" s="357"/>
      <c r="PUF47" s="357"/>
      <c r="PUG47" s="357"/>
      <c r="PUJ47" s="357"/>
      <c r="PUK47" s="357"/>
      <c r="PUN47" s="357"/>
      <c r="PUO47" s="357"/>
      <c r="PUR47" s="357"/>
      <c r="PUS47" s="357"/>
      <c r="PUV47" s="357"/>
      <c r="PUW47" s="357"/>
      <c r="PUZ47" s="357"/>
      <c r="PVA47" s="357"/>
      <c r="PVD47" s="357"/>
      <c r="PVE47" s="357"/>
      <c r="PVH47" s="357"/>
      <c r="PVI47" s="357"/>
      <c r="PVL47" s="357"/>
      <c r="PVM47" s="357"/>
      <c r="PVP47" s="357"/>
      <c r="PVQ47" s="357"/>
      <c r="PVT47" s="357"/>
      <c r="PVU47" s="357"/>
      <c r="PVX47" s="357"/>
      <c r="PVY47" s="357"/>
      <c r="PWB47" s="357"/>
      <c r="PWC47" s="357"/>
      <c r="PWF47" s="357"/>
      <c r="PWG47" s="357"/>
      <c r="PWJ47" s="357"/>
      <c r="PWK47" s="357"/>
      <c r="PWN47" s="357"/>
      <c r="PWO47" s="357"/>
      <c r="PWR47" s="357"/>
      <c r="PWS47" s="357"/>
      <c r="PWV47" s="357"/>
      <c r="PWW47" s="357"/>
      <c r="PWZ47" s="357"/>
      <c r="PXA47" s="357"/>
      <c r="PXD47" s="357"/>
      <c r="PXE47" s="357"/>
      <c r="PXH47" s="357"/>
      <c r="PXI47" s="357"/>
      <c r="PXL47" s="357"/>
      <c r="PXM47" s="357"/>
      <c r="PXP47" s="357"/>
      <c r="PXQ47" s="357"/>
      <c r="PXT47" s="357"/>
      <c r="PXU47" s="357"/>
      <c r="PXX47" s="357"/>
      <c r="PXY47" s="357"/>
      <c r="PYB47" s="357"/>
      <c r="PYC47" s="357"/>
      <c r="PYF47" s="357"/>
      <c r="PYG47" s="357"/>
      <c r="PYJ47" s="357"/>
      <c r="PYK47" s="357"/>
      <c r="PYN47" s="357"/>
      <c r="PYO47" s="357"/>
      <c r="PYR47" s="357"/>
      <c r="PYS47" s="357"/>
      <c r="PYV47" s="357"/>
      <c r="PYW47" s="357"/>
      <c r="PYZ47" s="357"/>
      <c r="PZA47" s="357"/>
      <c r="PZD47" s="357"/>
      <c r="PZE47" s="357"/>
      <c r="PZH47" s="357"/>
      <c r="PZI47" s="357"/>
      <c r="PZL47" s="357"/>
      <c r="PZM47" s="357"/>
      <c r="PZP47" s="357"/>
      <c r="PZQ47" s="357"/>
      <c r="PZT47" s="357"/>
      <c r="PZU47" s="357"/>
      <c r="PZX47" s="357"/>
      <c r="PZY47" s="357"/>
      <c r="QAB47" s="357"/>
      <c r="QAC47" s="357"/>
      <c r="QAF47" s="357"/>
      <c r="QAG47" s="357"/>
      <c r="QAJ47" s="357"/>
      <c r="QAK47" s="357"/>
      <c r="QAN47" s="357"/>
      <c r="QAO47" s="357"/>
      <c r="QAR47" s="357"/>
      <c r="QAS47" s="357"/>
      <c r="QAV47" s="357"/>
      <c r="QAW47" s="357"/>
      <c r="QAZ47" s="357"/>
      <c r="QBA47" s="357"/>
      <c r="QBD47" s="357"/>
      <c r="QBE47" s="357"/>
      <c r="QBH47" s="357"/>
      <c r="QBI47" s="357"/>
      <c r="QBL47" s="357"/>
      <c r="QBM47" s="357"/>
      <c r="QBP47" s="357"/>
      <c r="QBQ47" s="357"/>
      <c r="QBT47" s="357"/>
      <c r="QBU47" s="357"/>
      <c r="QBX47" s="357"/>
      <c r="QBY47" s="357"/>
      <c r="QCB47" s="357"/>
      <c r="QCC47" s="357"/>
      <c r="QCF47" s="357"/>
      <c r="QCG47" s="357"/>
      <c r="QCJ47" s="357"/>
      <c r="QCK47" s="357"/>
      <c r="QCN47" s="357"/>
      <c r="QCO47" s="357"/>
      <c r="QCR47" s="357"/>
      <c r="QCS47" s="357"/>
      <c r="QCV47" s="357"/>
      <c r="QCW47" s="357"/>
      <c r="QCZ47" s="357"/>
      <c r="QDA47" s="357"/>
      <c r="QDD47" s="357"/>
      <c r="QDE47" s="357"/>
      <c r="QDH47" s="357"/>
      <c r="QDI47" s="357"/>
      <c r="QDL47" s="357"/>
      <c r="QDM47" s="357"/>
      <c r="QDP47" s="357"/>
      <c r="QDQ47" s="357"/>
      <c r="QDT47" s="357"/>
      <c r="QDU47" s="357"/>
      <c r="QDX47" s="357"/>
      <c r="QDY47" s="357"/>
      <c r="QEB47" s="357"/>
      <c r="QEC47" s="357"/>
      <c r="QEF47" s="357"/>
      <c r="QEG47" s="357"/>
      <c r="QEJ47" s="357"/>
      <c r="QEK47" s="357"/>
      <c r="QEN47" s="357"/>
      <c r="QEO47" s="357"/>
      <c r="QER47" s="357"/>
      <c r="QES47" s="357"/>
      <c r="QEV47" s="357"/>
      <c r="QEW47" s="357"/>
      <c r="QEZ47" s="357"/>
      <c r="QFA47" s="357"/>
      <c r="QFD47" s="357"/>
      <c r="QFE47" s="357"/>
      <c r="QFH47" s="357"/>
      <c r="QFI47" s="357"/>
      <c r="QFL47" s="357"/>
      <c r="QFM47" s="357"/>
      <c r="QFP47" s="357"/>
      <c r="QFQ47" s="357"/>
      <c r="QFT47" s="357"/>
      <c r="QFU47" s="357"/>
      <c r="QFX47" s="357"/>
      <c r="QFY47" s="357"/>
      <c r="QGB47" s="357"/>
      <c r="QGC47" s="357"/>
      <c r="QGF47" s="357"/>
      <c r="QGG47" s="357"/>
      <c r="QGJ47" s="357"/>
      <c r="QGK47" s="357"/>
      <c r="QGN47" s="357"/>
      <c r="QGO47" s="357"/>
      <c r="QGR47" s="357"/>
      <c r="QGS47" s="357"/>
      <c r="QGV47" s="357"/>
      <c r="QGW47" s="357"/>
      <c r="QGZ47" s="357"/>
      <c r="QHA47" s="357"/>
      <c r="QHD47" s="357"/>
      <c r="QHE47" s="357"/>
      <c r="QHH47" s="357"/>
      <c r="QHI47" s="357"/>
      <c r="QHL47" s="357"/>
      <c r="QHM47" s="357"/>
      <c r="QHP47" s="357"/>
      <c r="QHQ47" s="357"/>
      <c r="QHT47" s="357"/>
      <c r="QHU47" s="357"/>
      <c r="QHX47" s="357"/>
      <c r="QHY47" s="357"/>
      <c r="QIB47" s="357"/>
      <c r="QIC47" s="357"/>
      <c r="QIF47" s="357"/>
      <c r="QIG47" s="357"/>
      <c r="QIJ47" s="357"/>
      <c r="QIK47" s="357"/>
      <c r="QIN47" s="357"/>
      <c r="QIO47" s="357"/>
      <c r="QIR47" s="357"/>
      <c r="QIS47" s="357"/>
      <c r="QIV47" s="357"/>
      <c r="QIW47" s="357"/>
      <c r="QIZ47" s="357"/>
      <c r="QJA47" s="357"/>
      <c r="QJD47" s="357"/>
      <c r="QJE47" s="357"/>
      <c r="QJH47" s="357"/>
      <c r="QJI47" s="357"/>
      <c r="QJL47" s="357"/>
      <c r="QJM47" s="357"/>
      <c r="QJP47" s="357"/>
      <c r="QJQ47" s="357"/>
      <c r="QJT47" s="357"/>
      <c r="QJU47" s="357"/>
      <c r="QJX47" s="357"/>
      <c r="QJY47" s="357"/>
      <c r="QKB47" s="357"/>
      <c r="QKC47" s="357"/>
      <c r="QKF47" s="357"/>
      <c r="QKG47" s="357"/>
      <c r="QKJ47" s="357"/>
      <c r="QKK47" s="357"/>
      <c r="QKN47" s="357"/>
      <c r="QKO47" s="357"/>
      <c r="QKR47" s="357"/>
      <c r="QKS47" s="357"/>
      <c r="QKV47" s="357"/>
      <c r="QKW47" s="357"/>
      <c r="QKZ47" s="357"/>
      <c r="QLA47" s="357"/>
      <c r="QLD47" s="357"/>
      <c r="QLE47" s="357"/>
      <c r="QLH47" s="357"/>
      <c r="QLI47" s="357"/>
      <c r="QLL47" s="357"/>
      <c r="QLM47" s="357"/>
      <c r="QLP47" s="357"/>
      <c r="QLQ47" s="357"/>
      <c r="QLT47" s="357"/>
      <c r="QLU47" s="357"/>
      <c r="QLX47" s="357"/>
      <c r="QLY47" s="357"/>
      <c r="QMB47" s="357"/>
      <c r="QMC47" s="357"/>
      <c r="QMF47" s="357"/>
      <c r="QMG47" s="357"/>
      <c r="QMJ47" s="357"/>
      <c r="QMK47" s="357"/>
      <c r="QMN47" s="357"/>
      <c r="QMO47" s="357"/>
      <c r="QMR47" s="357"/>
      <c r="QMS47" s="357"/>
      <c r="QMV47" s="357"/>
      <c r="QMW47" s="357"/>
      <c r="QMZ47" s="357"/>
      <c r="QNA47" s="357"/>
      <c r="QND47" s="357"/>
      <c r="QNE47" s="357"/>
      <c r="QNH47" s="357"/>
      <c r="QNI47" s="357"/>
      <c r="QNL47" s="357"/>
      <c r="QNM47" s="357"/>
      <c r="QNP47" s="357"/>
      <c r="QNQ47" s="357"/>
      <c r="QNT47" s="357"/>
      <c r="QNU47" s="357"/>
      <c r="QNX47" s="357"/>
      <c r="QNY47" s="357"/>
      <c r="QOB47" s="357"/>
      <c r="QOC47" s="357"/>
      <c r="QOF47" s="357"/>
      <c r="QOG47" s="357"/>
      <c r="QOJ47" s="357"/>
      <c r="QOK47" s="357"/>
      <c r="QON47" s="357"/>
      <c r="QOO47" s="357"/>
      <c r="QOR47" s="357"/>
      <c r="QOS47" s="357"/>
      <c r="QOV47" s="357"/>
      <c r="QOW47" s="357"/>
      <c r="QOZ47" s="357"/>
      <c r="QPA47" s="357"/>
      <c r="QPD47" s="357"/>
      <c r="QPE47" s="357"/>
      <c r="QPH47" s="357"/>
      <c r="QPI47" s="357"/>
      <c r="QPL47" s="357"/>
      <c r="QPM47" s="357"/>
      <c r="QPP47" s="357"/>
      <c r="QPQ47" s="357"/>
      <c r="QPT47" s="357"/>
      <c r="QPU47" s="357"/>
      <c r="QPX47" s="357"/>
      <c r="QPY47" s="357"/>
      <c r="QQB47" s="357"/>
      <c r="QQC47" s="357"/>
      <c r="QQF47" s="357"/>
      <c r="QQG47" s="357"/>
      <c r="QQJ47" s="357"/>
      <c r="QQK47" s="357"/>
      <c r="QQN47" s="357"/>
      <c r="QQO47" s="357"/>
      <c r="QQR47" s="357"/>
      <c r="QQS47" s="357"/>
      <c r="QQV47" s="357"/>
      <c r="QQW47" s="357"/>
      <c r="QQZ47" s="357"/>
      <c r="QRA47" s="357"/>
      <c r="QRD47" s="357"/>
      <c r="QRE47" s="357"/>
      <c r="QRH47" s="357"/>
      <c r="QRI47" s="357"/>
      <c r="QRL47" s="357"/>
      <c r="QRM47" s="357"/>
      <c r="QRP47" s="357"/>
      <c r="QRQ47" s="357"/>
      <c r="QRT47" s="357"/>
      <c r="QRU47" s="357"/>
      <c r="QRX47" s="357"/>
      <c r="QRY47" s="357"/>
      <c r="QSB47" s="357"/>
      <c r="QSC47" s="357"/>
      <c r="QSF47" s="357"/>
      <c r="QSG47" s="357"/>
      <c r="QSJ47" s="357"/>
      <c r="QSK47" s="357"/>
      <c r="QSN47" s="357"/>
      <c r="QSO47" s="357"/>
      <c r="QSR47" s="357"/>
      <c r="QSS47" s="357"/>
      <c r="QSV47" s="357"/>
      <c r="QSW47" s="357"/>
      <c r="QSZ47" s="357"/>
      <c r="QTA47" s="357"/>
      <c r="QTD47" s="357"/>
      <c r="QTE47" s="357"/>
      <c r="QTH47" s="357"/>
      <c r="QTI47" s="357"/>
      <c r="QTL47" s="357"/>
      <c r="QTM47" s="357"/>
      <c r="QTP47" s="357"/>
      <c r="QTQ47" s="357"/>
      <c r="QTT47" s="357"/>
      <c r="QTU47" s="357"/>
      <c r="QTX47" s="357"/>
      <c r="QTY47" s="357"/>
      <c r="QUB47" s="357"/>
      <c r="QUC47" s="357"/>
      <c r="QUF47" s="357"/>
      <c r="QUG47" s="357"/>
      <c r="QUJ47" s="357"/>
      <c r="QUK47" s="357"/>
      <c r="QUN47" s="357"/>
      <c r="QUO47" s="357"/>
      <c r="QUR47" s="357"/>
      <c r="QUS47" s="357"/>
      <c r="QUV47" s="357"/>
      <c r="QUW47" s="357"/>
      <c r="QUZ47" s="357"/>
      <c r="QVA47" s="357"/>
      <c r="QVD47" s="357"/>
      <c r="QVE47" s="357"/>
      <c r="QVH47" s="357"/>
      <c r="QVI47" s="357"/>
      <c r="QVL47" s="357"/>
      <c r="QVM47" s="357"/>
      <c r="QVP47" s="357"/>
      <c r="QVQ47" s="357"/>
      <c r="QVT47" s="357"/>
      <c r="QVU47" s="357"/>
      <c r="QVX47" s="357"/>
      <c r="QVY47" s="357"/>
      <c r="QWB47" s="357"/>
      <c r="QWC47" s="357"/>
      <c r="QWF47" s="357"/>
      <c r="QWG47" s="357"/>
      <c r="QWJ47" s="357"/>
      <c r="QWK47" s="357"/>
      <c r="QWN47" s="357"/>
      <c r="QWO47" s="357"/>
      <c r="QWR47" s="357"/>
      <c r="QWS47" s="357"/>
      <c r="QWV47" s="357"/>
      <c r="QWW47" s="357"/>
      <c r="QWZ47" s="357"/>
      <c r="QXA47" s="357"/>
      <c r="QXD47" s="357"/>
      <c r="QXE47" s="357"/>
      <c r="QXH47" s="357"/>
      <c r="QXI47" s="357"/>
      <c r="QXL47" s="357"/>
      <c r="QXM47" s="357"/>
      <c r="QXP47" s="357"/>
      <c r="QXQ47" s="357"/>
      <c r="QXT47" s="357"/>
      <c r="QXU47" s="357"/>
      <c r="QXX47" s="357"/>
      <c r="QXY47" s="357"/>
      <c r="QYB47" s="357"/>
      <c r="QYC47" s="357"/>
      <c r="QYF47" s="357"/>
      <c r="QYG47" s="357"/>
      <c r="QYJ47" s="357"/>
      <c r="QYK47" s="357"/>
      <c r="QYN47" s="357"/>
      <c r="QYO47" s="357"/>
      <c r="QYR47" s="357"/>
      <c r="QYS47" s="357"/>
      <c r="QYV47" s="357"/>
      <c r="QYW47" s="357"/>
      <c r="QYZ47" s="357"/>
      <c r="QZA47" s="357"/>
      <c r="QZD47" s="357"/>
      <c r="QZE47" s="357"/>
      <c r="QZH47" s="357"/>
      <c r="QZI47" s="357"/>
      <c r="QZL47" s="357"/>
      <c r="QZM47" s="357"/>
      <c r="QZP47" s="357"/>
      <c r="QZQ47" s="357"/>
      <c r="QZT47" s="357"/>
      <c r="QZU47" s="357"/>
      <c r="QZX47" s="357"/>
      <c r="QZY47" s="357"/>
      <c r="RAB47" s="357"/>
      <c r="RAC47" s="357"/>
      <c r="RAF47" s="357"/>
      <c r="RAG47" s="357"/>
      <c r="RAJ47" s="357"/>
      <c r="RAK47" s="357"/>
      <c r="RAN47" s="357"/>
      <c r="RAO47" s="357"/>
      <c r="RAR47" s="357"/>
      <c r="RAS47" s="357"/>
      <c r="RAV47" s="357"/>
      <c r="RAW47" s="357"/>
      <c r="RAZ47" s="357"/>
      <c r="RBA47" s="357"/>
      <c r="RBD47" s="357"/>
      <c r="RBE47" s="357"/>
      <c r="RBH47" s="357"/>
      <c r="RBI47" s="357"/>
      <c r="RBL47" s="357"/>
      <c r="RBM47" s="357"/>
      <c r="RBP47" s="357"/>
      <c r="RBQ47" s="357"/>
      <c r="RBT47" s="357"/>
      <c r="RBU47" s="357"/>
      <c r="RBX47" s="357"/>
      <c r="RBY47" s="357"/>
      <c r="RCB47" s="357"/>
      <c r="RCC47" s="357"/>
      <c r="RCF47" s="357"/>
      <c r="RCG47" s="357"/>
      <c r="RCJ47" s="357"/>
      <c r="RCK47" s="357"/>
      <c r="RCN47" s="357"/>
      <c r="RCO47" s="357"/>
      <c r="RCR47" s="357"/>
      <c r="RCS47" s="357"/>
      <c r="RCV47" s="357"/>
      <c r="RCW47" s="357"/>
      <c r="RCZ47" s="357"/>
      <c r="RDA47" s="357"/>
      <c r="RDD47" s="357"/>
      <c r="RDE47" s="357"/>
      <c r="RDH47" s="357"/>
      <c r="RDI47" s="357"/>
      <c r="RDL47" s="357"/>
      <c r="RDM47" s="357"/>
      <c r="RDP47" s="357"/>
      <c r="RDQ47" s="357"/>
      <c r="RDT47" s="357"/>
      <c r="RDU47" s="357"/>
      <c r="RDX47" s="357"/>
      <c r="RDY47" s="357"/>
      <c r="REB47" s="357"/>
      <c r="REC47" s="357"/>
      <c r="REF47" s="357"/>
      <c r="REG47" s="357"/>
      <c r="REJ47" s="357"/>
      <c r="REK47" s="357"/>
      <c r="REN47" s="357"/>
      <c r="REO47" s="357"/>
      <c r="RER47" s="357"/>
      <c r="RES47" s="357"/>
      <c r="REV47" s="357"/>
      <c r="REW47" s="357"/>
      <c r="REZ47" s="357"/>
      <c r="RFA47" s="357"/>
      <c r="RFD47" s="357"/>
      <c r="RFE47" s="357"/>
      <c r="RFH47" s="357"/>
      <c r="RFI47" s="357"/>
      <c r="RFL47" s="357"/>
      <c r="RFM47" s="357"/>
      <c r="RFP47" s="357"/>
      <c r="RFQ47" s="357"/>
      <c r="RFT47" s="357"/>
      <c r="RFU47" s="357"/>
      <c r="RFX47" s="357"/>
      <c r="RFY47" s="357"/>
      <c r="RGB47" s="357"/>
      <c r="RGC47" s="357"/>
      <c r="RGF47" s="357"/>
      <c r="RGG47" s="357"/>
      <c r="RGJ47" s="357"/>
      <c r="RGK47" s="357"/>
      <c r="RGN47" s="357"/>
      <c r="RGO47" s="357"/>
      <c r="RGR47" s="357"/>
      <c r="RGS47" s="357"/>
      <c r="RGV47" s="357"/>
      <c r="RGW47" s="357"/>
      <c r="RGZ47" s="357"/>
      <c r="RHA47" s="357"/>
      <c r="RHD47" s="357"/>
      <c r="RHE47" s="357"/>
      <c r="RHH47" s="357"/>
      <c r="RHI47" s="357"/>
      <c r="RHL47" s="357"/>
      <c r="RHM47" s="357"/>
      <c r="RHP47" s="357"/>
      <c r="RHQ47" s="357"/>
      <c r="RHT47" s="357"/>
      <c r="RHU47" s="357"/>
      <c r="RHX47" s="357"/>
      <c r="RHY47" s="357"/>
      <c r="RIB47" s="357"/>
      <c r="RIC47" s="357"/>
      <c r="RIF47" s="357"/>
      <c r="RIG47" s="357"/>
      <c r="RIJ47" s="357"/>
      <c r="RIK47" s="357"/>
      <c r="RIN47" s="357"/>
      <c r="RIO47" s="357"/>
      <c r="RIR47" s="357"/>
      <c r="RIS47" s="357"/>
      <c r="RIV47" s="357"/>
      <c r="RIW47" s="357"/>
      <c r="RIZ47" s="357"/>
      <c r="RJA47" s="357"/>
      <c r="RJD47" s="357"/>
      <c r="RJE47" s="357"/>
      <c r="RJH47" s="357"/>
      <c r="RJI47" s="357"/>
      <c r="RJL47" s="357"/>
      <c r="RJM47" s="357"/>
      <c r="RJP47" s="357"/>
      <c r="RJQ47" s="357"/>
      <c r="RJT47" s="357"/>
      <c r="RJU47" s="357"/>
      <c r="RJX47" s="357"/>
      <c r="RJY47" s="357"/>
      <c r="RKB47" s="357"/>
      <c r="RKC47" s="357"/>
      <c r="RKF47" s="357"/>
      <c r="RKG47" s="357"/>
      <c r="RKJ47" s="357"/>
      <c r="RKK47" s="357"/>
      <c r="RKN47" s="357"/>
      <c r="RKO47" s="357"/>
      <c r="RKR47" s="357"/>
      <c r="RKS47" s="357"/>
      <c r="RKV47" s="357"/>
      <c r="RKW47" s="357"/>
      <c r="RKZ47" s="357"/>
      <c r="RLA47" s="357"/>
      <c r="RLD47" s="357"/>
      <c r="RLE47" s="357"/>
      <c r="RLH47" s="357"/>
      <c r="RLI47" s="357"/>
      <c r="RLL47" s="357"/>
      <c r="RLM47" s="357"/>
      <c r="RLP47" s="357"/>
      <c r="RLQ47" s="357"/>
      <c r="RLT47" s="357"/>
      <c r="RLU47" s="357"/>
      <c r="RLX47" s="357"/>
      <c r="RLY47" s="357"/>
      <c r="RMB47" s="357"/>
      <c r="RMC47" s="357"/>
      <c r="RMF47" s="357"/>
      <c r="RMG47" s="357"/>
      <c r="RMJ47" s="357"/>
      <c r="RMK47" s="357"/>
      <c r="RMN47" s="357"/>
      <c r="RMO47" s="357"/>
      <c r="RMR47" s="357"/>
      <c r="RMS47" s="357"/>
      <c r="RMV47" s="357"/>
      <c r="RMW47" s="357"/>
      <c r="RMZ47" s="357"/>
      <c r="RNA47" s="357"/>
      <c r="RND47" s="357"/>
      <c r="RNE47" s="357"/>
      <c r="RNH47" s="357"/>
      <c r="RNI47" s="357"/>
      <c r="RNL47" s="357"/>
      <c r="RNM47" s="357"/>
      <c r="RNP47" s="357"/>
      <c r="RNQ47" s="357"/>
      <c r="RNT47" s="357"/>
      <c r="RNU47" s="357"/>
      <c r="RNX47" s="357"/>
      <c r="RNY47" s="357"/>
      <c r="ROB47" s="357"/>
      <c r="ROC47" s="357"/>
      <c r="ROF47" s="357"/>
      <c r="ROG47" s="357"/>
      <c r="ROJ47" s="357"/>
      <c r="ROK47" s="357"/>
      <c r="RON47" s="357"/>
      <c r="ROO47" s="357"/>
      <c r="ROR47" s="357"/>
      <c r="ROS47" s="357"/>
      <c r="ROV47" s="357"/>
      <c r="ROW47" s="357"/>
      <c r="ROZ47" s="357"/>
      <c r="RPA47" s="357"/>
      <c r="RPD47" s="357"/>
      <c r="RPE47" s="357"/>
      <c r="RPH47" s="357"/>
      <c r="RPI47" s="357"/>
      <c r="RPL47" s="357"/>
      <c r="RPM47" s="357"/>
      <c r="RPP47" s="357"/>
      <c r="RPQ47" s="357"/>
      <c r="RPT47" s="357"/>
      <c r="RPU47" s="357"/>
      <c r="RPX47" s="357"/>
      <c r="RPY47" s="357"/>
      <c r="RQB47" s="357"/>
      <c r="RQC47" s="357"/>
      <c r="RQF47" s="357"/>
      <c r="RQG47" s="357"/>
      <c r="RQJ47" s="357"/>
      <c r="RQK47" s="357"/>
      <c r="RQN47" s="357"/>
      <c r="RQO47" s="357"/>
      <c r="RQR47" s="357"/>
      <c r="RQS47" s="357"/>
      <c r="RQV47" s="357"/>
      <c r="RQW47" s="357"/>
      <c r="RQZ47" s="357"/>
      <c r="RRA47" s="357"/>
      <c r="RRD47" s="357"/>
      <c r="RRE47" s="357"/>
      <c r="RRH47" s="357"/>
      <c r="RRI47" s="357"/>
      <c r="RRL47" s="357"/>
      <c r="RRM47" s="357"/>
      <c r="RRP47" s="357"/>
      <c r="RRQ47" s="357"/>
      <c r="RRT47" s="357"/>
      <c r="RRU47" s="357"/>
      <c r="RRX47" s="357"/>
      <c r="RRY47" s="357"/>
      <c r="RSB47" s="357"/>
      <c r="RSC47" s="357"/>
      <c r="RSF47" s="357"/>
      <c r="RSG47" s="357"/>
      <c r="RSJ47" s="357"/>
      <c r="RSK47" s="357"/>
      <c r="RSN47" s="357"/>
      <c r="RSO47" s="357"/>
      <c r="RSR47" s="357"/>
      <c r="RSS47" s="357"/>
      <c r="RSV47" s="357"/>
      <c r="RSW47" s="357"/>
      <c r="RSZ47" s="357"/>
      <c r="RTA47" s="357"/>
      <c r="RTD47" s="357"/>
      <c r="RTE47" s="357"/>
      <c r="RTH47" s="357"/>
      <c r="RTI47" s="357"/>
      <c r="RTL47" s="357"/>
      <c r="RTM47" s="357"/>
      <c r="RTP47" s="357"/>
      <c r="RTQ47" s="357"/>
      <c r="RTT47" s="357"/>
      <c r="RTU47" s="357"/>
      <c r="RTX47" s="357"/>
      <c r="RTY47" s="357"/>
      <c r="RUB47" s="357"/>
      <c r="RUC47" s="357"/>
      <c r="RUF47" s="357"/>
      <c r="RUG47" s="357"/>
      <c r="RUJ47" s="357"/>
      <c r="RUK47" s="357"/>
      <c r="RUN47" s="357"/>
      <c r="RUO47" s="357"/>
      <c r="RUR47" s="357"/>
      <c r="RUS47" s="357"/>
      <c r="RUV47" s="357"/>
      <c r="RUW47" s="357"/>
      <c r="RUZ47" s="357"/>
      <c r="RVA47" s="357"/>
      <c r="RVD47" s="357"/>
      <c r="RVE47" s="357"/>
      <c r="RVH47" s="357"/>
      <c r="RVI47" s="357"/>
      <c r="RVL47" s="357"/>
      <c r="RVM47" s="357"/>
      <c r="RVP47" s="357"/>
      <c r="RVQ47" s="357"/>
      <c r="RVT47" s="357"/>
      <c r="RVU47" s="357"/>
      <c r="RVX47" s="357"/>
      <c r="RVY47" s="357"/>
      <c r="RWB47" s="357"/>
      <c r="RWC47" s="357"/>
      <c r="RWF47" s="357"/>
      <c r="RWG47" s="357"/>
      <c r="RWJ47" s="357"/>
      <c r="RWK47" s="357"/>
      <c r="RWN47" s="357"/>
      <c r="RWO47" s="357"/>
      <c r="RWR47" s="357"/>
      <c r="RWS47" s="357"/>
      <c r="RWV47" s="357"/>
      <c r="RWW47" s="357"/>
      <c r="RWZ47" s="357"/>
      <c r="RXA47" s="357"/>
      <c r="RXD47" s="357"/>
      <c r="RXE47" s="357"/>
      <c r="RXH47" s="357"/>
      <c r="RXI47" s="357"/>
      <c r="RXL47" s="357"/>
      <c r="RXM47" s="357"/>
      <c r="RXP47" s="357"/>
      <c r="RXQ47" s="357"/>
      <c r="RXT47" s="357"/>
      <c r="RXU47" s="357"/>
      <c r="RXX47" s="357"/>
      <c r="RXY47" s="357"/>
      <c r="RYB47" s="357"/>
      <c r="RYC47" s="357"/>
      <c r="RYF47" s="357"/>
      <c r="RYG47" s="357"/>
      <c r="RYJ47" s="357"/>
      <c r="RYK47" s="357"/>
      <c r="RYN47" s="357"/>
      <c r="RYO47" s="357"/>
      <c r="RYR47" s="357"/>
      <c r="RYS47" s="357"/>
      <c r="RYV47" s="357"/>
      <c r="RYW47" s="357"/>
      <c r="RYZ47" s="357"/>
      <c r="RZA47" s="357"/>
      <c r="RZD47" s="357"/>
      <c r="RZE47" s="357"/>
      <c r="RZH47" s="357"/>
      <c r="RZI47" s="357"/>
      <c r="RZL47" s="357"/>
      <c r="RZM47" s="357"/>
      <c r="RZP47" s="357"/>
      <c r="RZQ47" s="357"/>
      <c r="RZT47" s="357"/>
      <c r="RZU47" s="357"/>
      <c r="RZX47" s="357"/>
      <c r="RZY47" s="357"/>
      <c r="SAB47" s="357"/>
      <c r="SAC47" s="357"/>
      <c r="SAF47" s="357"/>
      <c r="SAG47" s="357"/>
      <c r="SAJ47" s="357"/>
      <c r="SAK47" s="357"/>
      <c r="SAN47" s="357"/>
      <c r="SAO47" s="357"/>
      <c r="SAR47" s="357"/>
      <c r="SAS47" s="357"/>
      <c r="SAV47" s="357"/>
      <c r="SAW47" s="357"/>
      <c r="SAZ47" s="357"/>
      <c r="SBA47" s="357"/>
      <c r="SBD47" s="357"/>
      <c r="SBE47" s="357"/>
      <c r="SBH47" s="357"/>
      <c r="SBI47" s="357"/>
      <c r="SBL47" s="357"/>
      <c r="SBM47" s="357"/>
      <c r="SBP47" s="357"/>
      <c r="SBQ47" s="357"/>
      <c r="SBT47" s="357"/>
      <c r="SBU47" s="357"/>
      <c r="SBX47" s="357"/>
      <c r="SBY47" s="357"/>
      <c r="SCB47" s="357"/>
      <c r="SCC47" s="357"/>
      <c r="SCF47" s="357"/>
      <c r="SCG47" s="357"/>
      <c r="SCJ47" s="357"/>
      <c r="SCK47" s="357"/>
      <c r="SCN47" s="357"/>
      <c r="SCO47" s="357"/>
      <c r="SCR47" s="357"/>
      <c r="SCS47" s="357"/>
      <c r="SCV47" s="357"/>
      <c r="SCW47" s="357"/>
      <c r="SCZ47" s="357"/>
      <c r="SDA47" s="357"/>
      <c r="SDD47" s="357"/>
      <c r="SDE47" s="357"/>
      <c r="SDH47" s="357"/>
      <c r="SDI47" s="357"/>
      <c r="SDL47" s="357"/>
      <c r="SDM47" s="357"/>
      <c r="SDP47" s="357"/>
      <c r="SDQ47" s="357"/>
      <c r="SDT47" s="357"/>
      <c r="SDU47" s="357"/>
      <c r="SDX47" s="357"/>
      <c r="SDY47" s="357"/>
      <c r="SEB47" s="357"/>
      <c r="SEC47" s="357"/>
      <c r="SEF47" s="357"/>
      <c r="SEG47" s="357"/>
      <c r="SEJ47" s="357"/>
      <c r="SEK47" s="357"/>
      <c r="SEN47" s="357"/>
      <c r="SEO47" s="357"/>
      <c r="SER47" s="357"/>
      <c r="SES47" s="357"/>
      <c r="SEV47" s="357"/>
      <c r="SEW47" s="357"/>
      <c r="SEZ47" s="357"/>
      <c r="SFA47" s="357"/>
      <c r="SFD47" s="357"/>
      <c r="SFE47" s="357"/>
      <c r="SFH47" s="357"/>
      <c r="SFI47" s="357"/>
      <c r="SFL47" s="357"/>
      <c r="SFM47" s="357"/>
      <c r="SFP47" s="357"/>
      <c r="SFQ47" s="357"/>
      <c r="SFT47" s="357"/>
      <c r="SFU47" s="357"/>
      <c r="SFX47" s="357"/>
      <c r="SFY47" s="357"/>
      <c r="SGB47" s="357"/>
      <c r="SGC47" s="357"/>
      <c r="SGF47" s="357"/>
      <c r="SGG47" s="357"/>
      <c r="SGJ47" s="357"/>
      <c r="SGK47" s="357"/>
      <c r="SGN47" s="357"/>
      <c r="SGO47" s="357"/>
      <c r="SGR47" s="357"/>
      <c r="SGS47" s="357"/>
      <c r="SGV47" s="357"/>
      <c r="SGW47" s="357"/>
      <c r="SGZ47" s="357"/>
      <c r="SHA47" s="357"/>
      <c r="SHD47" s="357"/>
      <c r="SHE47" s="357"/>
      <c r="SHH47" s="357"/>
      <c r="SHI47" s="357"/>
      <c r="SHL47" s="357"/>
      <c r="SHM47" s="357"/>
      <c r="SHP47" s="357"/>
      <c r="SHQ47" s="357"/>
      <c r="SHT47" s="357"/>
      <c r="SHU47" s="357"/>
      <c r="SHX47" s="357"/>
      <c r="SHY47" s="357"/>
      <c r="SIB47" s="357"/>
      <c r="SIC47" s="357"/>
      <c r="SIF47" s="357"/>
      <c r="SIG47" s="357"/>
      <c r="SIJ47" s="357"/>
      <c r="SIK47" s="357"/>
      <c r="SIN47" s="357"/>
      <c r="SIO47" s="357"/>
      <c r="SIR47" s="357"/>
      <c r="SIS47" s="357"/>
      <c r="SIV47" s="357"/>
      <c r="SIW47" s="357"/>
      <c r="SIZ47" s="357"/>
      <c r="SJA47" s="357"/>
      <c r="SJD47" s="357"/>
      <c r="SJE47" s="357"/>
      <c r="SJH47" s="357"/>
      <c r="SJI47" s="357"/>
      <c r="SJL47" s="357"/>
      <c r="SJM47" s="357"/>
      <c r="SJP47" s="357"/>
      <c r="SJQ47" s="357"/>
      <c r="SJT47" s="357"/>
      <c r="SJU47" s="357"/>
      <c r="SJX47" s="357"/>
      <c r="SJY47" s="357"/>
      <c r="SKB47" s="357"/>
      <c r="SKC47" s="357"/>
      <c r="SKF47" s="357"/>
      <c r="SKG47" s="357"/>
      <c r="SKJ47" s="357"/>
      <c r="SKK47" s="357"/>
      <c r="SKN47" s="357"/>
      <c r="SKO47" s="357"/>
      <c r="SKR47" s="357"/>
      <c r="SKS47" s="357"/>
      <c r="SKV47" s="357"/>
      <c r="SKW47" s="357"/>
      <c r="SKZ47" s="357"/>
      <c r="SLA47" s="357"/>
      <c r="SLD47" s="357"/>
      <c r="SLE47" s="357"/>
      <c r="SLH47" s="357"/>
      <c r="SLI47" s="357"/>
      <c r="SLL47" s="357"/>
      <c r="SLM47" s="357"/>
      <c r="SLP47" s="357"/>
      <c r="SLQ47" s="357"/>
      <c r="SLT47" s="357"/>
      <c r="SLU47" s="357"/>
      <c r="SLX47" s="357"/>
      <c r="SLY47" s="357"/>
      <c r="SMB47" s="357"/>
      <c r="SMC47" s="357"/>
      <c r="SMF47" s="357"/>
      <c r="SMG47" s="357"/>
      <c r="SMJ47" s="357"/>
      <c r="SMK47" s="357"/>
      <c r="SMN47" s="357"/>
      <c r="SMO47" s="357"/>
      <c r="SMR47" s="357"/>
      <c r="SMS47" s="357"/>
      <c r="SMV47" s="357"/>
      <c r="SMW47" s="357"/>
      <c r="SMZ47" s="357"/>
      <c r="SNA47" s="357"/>
      <c r="SND47" s="357"/>
      <c r="SNE47" s="357"/>
      <c r="SNH47" s="357"/>
      <c r="SNI47" s="357"/>
      <c r="SNL47" s="357"/>
      <c r="SNM47" s="357"/>
      <c r="SNP47" s="357"/>
      <c r="SNQ47" s="357"/>
      <c r="SNT47" s="357"/>
      <c r="SNU47" s="357"/>
      <c r="SNX47" s="357"/>
      <c r="SNY47" s="357"/>
      <c r="SOB47" s="357"/>
      <c r="SOC47" s="357"/>
      <c r="SOF47" s="357"/>
      <c r="SOG47" s="357"/>
      <c r="SOJ47" s="357"/>
      <c r="SOK47" s="357"/>
      <c r="SON47" s="357"/>
      <c r="SOO47" s="357"/>
      <c r="SOR47" s="357"/>
      <c r="SOS47" s="357"/>
      <c r="SOV47" s="357"/>
      <c r="SOW47" s="357"/>
      <c r="SOZ47" s="357"/>
      <c r="SPA47" s="357"/>
      <c r="SPD47" s="357"/>
      <c r="SPE47" s="357"/>
      <c r="SPH47" s="357"/>
      <c r="SPI47" s="357"/>
      <c r="SPL47" s="357"/>
      <c r="SPM47" s="357"/>
      <c r="SPP47" s="357"/>
      <c r="SPQ47" s="357"/>
      <c r="SPT47" s="357"/>
      <c r="SPU47" s="357"/>
      <c r="SPX47" s="357"/>
      <c r="SPY47" s="357"/>
      <c r="SQB47" s="357"/>
      <c r="SQC47" s="357"/>
      <c r="SQF47" s="357"/>
      <c r="SQG47" s="357"/>
      <c r="SQJ47" s="357"/>
      <c r="SQK47" s="357"/>
      <c r="SQN47" s="357"/>
      <c r="SQO47" s="357"/>
      <c r="SQR47" s="357"/>
      <c r="SQS47" s="357"/>
      <c r="SQV47" s="357"/>
      <c r="SQW47" s="357"/>
      <c r="SQZ47" s="357"/>
      <c r="SRA47" s="357"/>
      <c r="SRD47" s="357"/>
      <c r="SRE47" s="357"/>
      <c r="SRH47" s="357"/>
      <c r="SRI47" s="357"/>
      <c r="SRL47" s="357"/>
      <c r="SRM47" s="357"/>
      <c r="SRP47" s="357"/>
      <c r="SRQ47" s="357"/>
      <c r="SRT47" s="357"/>
      <c r="SRU47" s="357"/>
      <c r="SRX47" s="357"/>
      <c r="SRY47" s="357"/>
      <c r="SSB47" s="357"/>
      <c r="SSC47" s="357"/>
      <c r="SSF47" s="357"/>
      <c r="SSG47" s="357"/>
      <c r="SSJ47" s="357"/>
      <c r="SSK47" s="357"/>
      <c r="SSN47" s="357"/>
      <c r="SSO47" s="357"/>
      <c r="SSR47" s="357"/>
      <c r="SSS47" s="357"/>
      <c r="SSV47" s="357"/>
      <c r="SSW47" s="357"/>
      <c r="SSZ47" s="357"/>
      <c r="STA47" s="357"/>
      <c r="STD47" s="357"/>
      <c r="STE47" s="357"/>
      <c r="STH47" s="357"/>
      <c r="STI47" s="357"/>
      <c r="STL47" s="357"/>
      <c r="STM47" s="357"/>
      <c r="STP47" s="357"/>
      <c r="STQ47" s="357"/>
      <c r="STT47" s="357"/>
      <c r="STU47" s="357"/>
      <c r="STX47" s="357"/>
      <c r="STY47" s="357"/>
      <c r="SUB47" s="357"/>
      <c r="SUC47" s="357"/>
      <c r="SUF47" s="357"/>
      <c r="SUG47" s="357"/>
      <c r="SUJ47" s="357"/>
      <c r="SUK47" s="357"/>
      <c r="SUN47" s="357"/>
      <c r="SUO47" s="357"/>
      <c r="SUR47" s="357"/>
      <c r="SUS47" s="357"/>
      <c r="SUV47" s="357"/>
      <c r="SUW47" s="357"/>
      <c r="SUZ47" s="357"/>
      <c r="SVA47" s="357"/>
      <c r="SVD47" s="357"/>
      <c r="SVE47" s="357"/>
      <c r="SVH47" s="357"/>
      <c r="SVI47" s="357"/>
      <c r="SVL47" s="357"/>
      <c r="SVM47" s="357"/>
      <c r="SVP47" s="357"/>
      <c r="SVQ47" s="357"/>
      <c r="SVT47" s="357"/>
      <c r="SVU47" s="357"/>
      <c r="SVX47" s="357"/>
      <c r="SVY47" s="357"/>
      <c r="SWB47" s="357"/>
      <c r="SWC47" s="357"/>
      <c r="SWF47" s="357"/>
      <c r="SWG47" s="357"/>
      <c r="SWJ47" s="357"/>
      <c r="SWK47" s="357"/>
      <c r="SWN47" s="357"/>
      <c r="SWO47" s="357"/>
      <c r="SWR47" s="357"/>
      <c r="SWS47" s="357"/>
      <c r="SWV47" s="357"/>
      <c r="SWW47" s="357"/>
      <c r="SWZ47" s="357"/>
      <c r="SXA47" s="357"/>
      <c r="SXD47" s="357"/>
      <c r="SXE47" s="357"/>
      <c r="SXH47" s="357"/>
      <c r="SXI47" s="357"/>
      <c r="SXL47" s="357"/>
      <c r="SXM47" s="357"/>
      <c r="SXP47" s="357"/>
      <c r="SXQ47" s="357"/>
      <c r="SXT47" s="357"/>
      <c r="SXU47" s="357"/>
      <c r="SXX47" s="357"/>
      <c r="SXY47" s="357"/>
      <c r="SYB47" s="357"/>
      <c r="SYC47" s="357"/>
      <c r="SYF47" s="357"/>
      <c r="SYG47" s="357"/>
      <c r="SYJ47" s="357"/>
      <c r="SYK47" s="357"/>
      <c r="SYN47" s="357"/>
      <c r="SYO47" s="357"/>
      <c r="SYR47" s="357"/>
      <c r="SYS47" s="357"/>
      <c r="SYV47" s="357"/>
      <c r="SYW47" s="357"/>
      <c r="SYZ47" s="357"/>
      <c r="SZA47" s="357"/>
      <c r="SZD47" s="357"/>
      <c r="SZE47" s="357"/>
      <c r="SZH47" s="357"/>
      <c r="SZI47" s="357"/>
      <c r="SZL47" s="357"/>
      <c r="SZM47" s="357"/>
      <c r="SZP47" s="357"/>
      <c r="SZQ47" s="357"/>
      <c r="SZT47" s="357"/>
      <c r="SZU47" s="357"/>
      <c r="SZX47" s="357"/>
      <c r="SZY47" s="357"/>
      <c r="TAB47" s="357"/>
      <c r="TAC47" s="357"/>
      <c r="TAF47" s="357"/>
      <c r="TAG47" s="357"/>
      <c r="TAJ47" s="357"/>
      <c r="TAK47" s="357"/>
      <c r="TAN47" s="357"/>
      <c r="TAO47" s="357"/>
      <c r="TAR47" s="357"/>
      <c r="TAS47" s="357"/>
      <c r="TAV47" s="357"/>
      <c r="TAW47" s="357"/>
      <c r="TAZ47" s="357"/>
      <c r="TBA47" s="357"/>
      <c r="TBD47" s="357"/>
      <c r="TBE47" s="357"/>
      <c r="TBH47" s="357"/>
      <c r="TBI47" s="357"/>
      <c r="TBL47" s="357"/>
      <c r="TBM47" s="357"/>
      <c r="TBP47" s="357"/>
      <c r="TBQ47" s="357"/>
      <c r="TBT47" s="357"/>
      <c r="TBU47" s="357"/>
      <c r="TBX47" s="357"/>
      <c r="TBY47" s="357"/>
      <c r="TCB47" s="357"/>
      <c r="TCC47" s="357"/>
      <c r="TCF47" s="357"/>
      <c r="TCG47" s="357"/>
      <c r="TCJ47" s="357"/>
      <c r="TCK47" s="357"/>
      <c r="TCN47" s="357"/>
      <c r="TCO47" s="357"/>
      <c r="TCR47" s="357"/>
      <c r="TCS47" s="357"/>
      <c r="TCV47" s="357"/>
      <c r="TCW47" s="357"/>
      <c r="TCZ47" s="357"/>
      <c r="TDA47" s="357"/>
      <c r="TDD47" s="357"/>
      <c r="TDE47" s="357"/>
      <c r="TDH47" s="357"/>
      <c r="TDI47" s="357"/>
      <c r="TDL47" s="357"/>
      <c r="TDM47" s="357"/>
      <c r="TDP47" s="357"/>
      <c r="TDQ47" s="357"/>
      <c r="TDT47" s="357"/>
      <c r="TDU47" s="357"/>
      <c r="TDX47" s="357"/>
      <c r="TDY47" s="357"/>
      <c r="TEB47" s="357"/>
      <c r="TEC47" s="357"/>
      <c r="TEF47" s="357"/>
      <c r="TEG47" s="357"/>
      <c r="TEJ47" s="357"/>
      <c r="TEK47" s="357"/>
      <c r="TEN47" s="357"/>
      <c r="TEO47" s="357"/>
      <c r="TER47" s="357"/>
      <c r="TES47" s="357"/>
      <c r="TEV47" s="357"/>
      <c r="TEW47" s="357"/>
      <c r="TEZ47" s="357"/>
      <c r="TFA47" s="357"/>
      <c r="TFD47" s="357"/>
      <c r="TFE47" s="357"/>
      <c r="TFH47" s="357"/>
      <c r="TFI47" s="357"/>
      <c r="TFL47" s="357"/>
      <c r="TFM47" s="357"/>
      <c r="TFP47" s="357"/>
      <c r="TFQ47" s="357"/>
      <c r="TFT47" s="357"/>
      <c r="TFU47" s="357"/>
      <c r="TFX47" s="357"/>
      <c r="TFY47" s="357"/>
      <c r="TGB47" s="357"/>
      <c r="TGC47" s="357"/>
      <c r="TGF47" s="357"/>
      <c r="TGG47" s="357"/>
      <c r="TGJ47" s="357"/>
      <c r="TGK47" s="357"/>
      <c r="TGN47" s="357"/>
      <c r="TGO47" s="357"/>
      <c r="TGR47" s="357"/>
      <c r="TGS47" s="357"/>
      <c r="TGV47" s="357"/>
      <c r="TGW47" s="357"/>
      <c r="TGZ47" s="357"/>
      <c r="THA47" s="357"/>
      <c r="THD47" s="357"/>
      <c r="THE47" s="357"/>
      <c r="THH47" s="357"/>
      <c r="THI47" s="357"/>
      <c r="THL47" s="357"/>
      <c r="THM47" s="357"/>
      <c r="THP47" s="357"/>
      <c r="THQ47" s="357"/>
      <c r="THT47" s="357"/>
      <c r="THU47" s="357"/>
      <c r="THX47" s="357"/>
      <c r="THY47" s="357"/>
      <c r="TIB47" s="357"/>
      <c r="TIC47" s="357"/>
      <c r="TIF47" s="357"/>
      <c r="TIG47" s="357"/>
      <c r="TIJ47" s="357"/>
      <c r="TIK47" s="357"/>
      <c r="TIN47" s="357"/>
      <c r="TIO47" s="357"/>
      <c r="TIR47" s="357"/>
      <c r="TIS47" s="357"/>
      <c r="TIV47" s="357"/>
      <c r="TIW47" s="357"/>
      <c r="TIZ47" s="357"/>
      <c r="TJA47" s="357"/>
      <c r="TJD47" s="357"/>
      <c r="TJE47" s="357"/>
      <c r="TJH47" s="357"/>
      <c r="TJI47" s="357"/>
      <c r="TJL47" s="357"/>
      <c r="TJM47" s="357"/>
      <c r="TJP47" s="357"/>
      <c r="TJQ47" s="357"/>
      <c r="TJT47" s="357"/>
      <c r="TJU47" s="357"/>
      <c r="TJX47" s="357"/>
      <c r="TJY47" s="357"/>
      <c r="TKB47" s="357"/>
      <c r="TKC47" s="357"/>
      <c r="TKF47" s="357"/>
      <c r="TKG47" s="357"/>
      <c r="TKJ47" s="357"/>
      <c r="TKK47" s="357"/>
      <c r="TKN47" s="357"/>
      <c r="TKO47" s="357"/>
      <c r="TKR47" s="357"/>
      <c r="TKS47" s="357"/>
      <c r="TKV47" s="357"/>
      <c r="TKW47" s="357"/>
      <c r="TKZ47" s="357"/>
      <c r="TLA47" s="357"/>
      <c r="TLD47" s="357"/>
      <c r="TLE47" s="357"/>
      <c r="TLH47" s="357"/>
      <c r="TLI47" s="357"/>
      <c r="TLL47" s="357"/>
      <c r="TLM47" s="357"/>
      <c r="TLP47" s="357"/>
      <c r="TLQ47" s="357"/>
      <c r="TLT47" s="357"/>
      <c r="TLU47" s="357"/>
      <c r="TLX47" s="357"/>
      <c r="TLY47" s="357"/>
      <c r="TMB47" s="357"/>
      <c r="TMC47" s="357"/>
      <c r="TMF47" s="357"/>
      <c r="TMG47" s="357"/>
      <c r="TMJ47" s="357"/>
      <c r="TMK47" s="357"/>
      <c r="TMN47" s="357"/>
      <c r="TMO47" s="357"/>
      <c r="TMR47" s="357"/>
      <c r="TMS47" s="357"/>
      <c r="TMV47" s="357"/>
      <c r="TMW47" s="357"/>
      <c r="TMZ47" s="357"/>
      <c r="TNA47" s="357"/>
      <c r="TND47" s="357"/>
      <c r="TNE47" s="357"/>
      <c r="TNH47" s="357"/>
      <c r="TNI47" s="357"/>
      <c r="TNL47" s="357"/>
      <c r="TNM47" s="357"/>
      <c r="TNP47" s="357"/>
      <c r="TNQ47" s="357"/>
      <c r="TNT47" s="357"/>
      <c r="TNU47" s="357"/>
      <c r="TNX47" s="357"/>
      <c r="TNY47" s="357"/>
      <c r="TOB47" s="357"/>
      <c r="TOC47" s="357"/>
      <c r="TOF47" s="357"/>
      <c r="TOG47" s="357"/>
      <c r="TOJ47" s="357"/>
      <c r="TOK47" s="357"/>
      <c r="TON47" s="357"/>
      <c r="TOO47" s="357"/>
      <c r="TOR47" s="357"/>
      <c r="TOS47" s="357"/>
      <c r="TOV47" s="357"/>
      <c r="TOW47" s="357"/>
      <c r="TOZ47" s="357"/>
      <c r="TPA47" s="357"/>
      <c r="TPD47" s="357"/>
      <c r="TPE47" s="357"/>
      <c r="TPH47" s="357"/>
      <c r="TPI47" s="357"/>
      <c r="TPL47" s="357"/>
      <c r="TPM47" s="357"/>
      <c r="TPP47" s="357"/>
      <c r="TPQ47" s="357"/>
      <c r="TPT47" s="357"/>
      <c r="TPU47" s="357"/>
      <c r="TPX47" s="357"/>
      <c r="TPY47" s="357"/>
      <c r="TQB47" s="357"/>
      <c r="TQC47" s="357"/>
      <c r="TQF47" s="357"/>
      <c r="TQG47" s="357"/>
      <c r="TQJ47" s="357"/>
      <c r="TQK47" s="357"/>
      <c r="TQN47" s="357"/>
      <c r="TQO47" s="357"/>
      <c r="TQR47" s="357"/>
      <c r="TQS47" s="357"/>
      <c r="TQV47" s="357"/>
      <c r="TQW47" s="357"/>
      <c r="TQZ47" s="357"/>
      <c r="TRA47" s="357"/>
      <c r="TRD47" s="357"/>
      <c r="TRE47" s="357"/>
      <c r="TRH47" s="357"/>
      <c r="TRI47" s="357"/>
      <c r="TRL47" s="357"/>
      <c r="TRM47" s="357"/>
      <c r="TRP47" s="357"/>
      <c r="TRQ47" s="357"/>
      <c r="TRT47" s="357"/>
      <c r="TRU47" s="357"/>
      <c r="TRX47" s="357"/>
      <c r="TRY47" s="357"/>
      <c r="TSB47" s="357"/>
      <c r="TSC47" s="357"/>
      <c r="TSF47" s="357"/>
      <c r="TSG47" s="357"/>
      <c r="TSJ47" s="357"/>
      <c r="TSK47" s="357"/>
      <c r="TSN47" s="357"/>
      <c r="TSO47" s="357"/>
      <c r="TSR47" s="357"/>
      <c r="TSS47" s="357"/>
      <c r="TSV47" s="357"/>
      <c r="TSW47" s="357"/>
      <c r="TSZ47" s="357"/>
      <c r="TTA47" s="357"/>
      <c r="TTD47" s="357"/>
      <c r="TTE47" s="357"/>
      <c r="TTH47" s="357"/>
      <c r="TTI47" s="357"/>
      <c r="TTL47" s="357"/>
      <c r="TTM47" s="357"/>
      <c r="TTP47" s="357"/>
      <c r="TTQ47" s="357"/>
      <c r="TTT47" s="357"/>
      <c r="TTU47" s="357"/>
      <c r="TTX47" s="357"/>
      <c r="TTY47" s="357"/>
      <c r="TUB47" s="357"/>
      <c r="TUC47" s="357"/>
      <c r="TUF47" s="357"/>
      <c r="TUG47" s="357"/>
      <c r="TUJ47" s="357"/>
      <c r="TUK47" s="357"/>
      <c r="TUN47" s="357"/>
      <c r="TUO47" s="357"/>
      <c r="TUR47" s="357"/>
      <c r="TUS47" s="357"/>
      <c r="TUV47" s="357"/>
      <c r="TUW47" s="357"/>
      <c r="TUZ47" s="357"/>
      <c r="TVA47" s="357"/>
      <c r="TVD47" s="357"/>
      <c r="TVE47" s="357"/>
      <c r="TVH47" s="357"/>
      <c r="TVI47" s="357"/>
      <c r="TVL47" s="357"/>
      <c r="TVM47" s="357"/>
      <c r="TVP47" s="357"/>
      <c r="TVQ47" s="357"/>
      <c r="TVT47" s="357"/>
      <c r="TVU47" s="357"/>
      <c r="TVX47" s="357"/>
      <c r="TVY47" s="357"/>
      <c r="TWB47" s="357"/>
      <c r="TWC47" s="357"/>
      <c r="TWF47" s="357"/>
      <c r="TWG47" s="357"/>
      <c r="TWJ47" s="357"/>
      <c r="TWK47" s="357"/>
      <c r="TWN47" s="357"/>
      <c r="TWO47" s="357"/>
      <c r="TWR47" s="357"/>
      <c r="TWS47" s="357"/>
      <c r="TWV47" s="357"/>
      <c r="TWW47" s="357"/>
      <c r="TWZ47" s="357"/>
      <c r="TXA47" s="357"/>
      <c r="TXD47" s="357"/>
      <c r="TXE47" s="357"/>
      <c r="TXH47" s="357"/>
      <c r="TXI47" s="357"/>
      <c r="TXL47" s="357"/>
      <c r="TXM47" s="357"/>
      <c r="TXP47" s="357"/>
      <c r="TXQ47" s="357"/>
      <c r="TXT47" s="357"/>
      <c r="TXU47" s="357"/>
      <c r="TXX47" s="357"/>
      <c r="TXY47" s="357"/>
      <c r="TYB47" s="357"/>
      <c r="TYC47" s="357"/>
      <c r="TYF47" s="357"/>
      <c r="TYG47" s="357"/>
      <c r="TYJ47" s="357"/>
      <c r="TYK47" s="357"/>
      <c r="TYN47" s="357"/>
      <c r="TYO47" s="357"/>
      <c r="TYR47" s="357"/>
      <c r="TYS47" s="357"/>
      <c r="TYV47" s="357"/>
      <c r="TYW47" s="357"/>
      <c r="TYZ47" s="357"/>
      <c r="TZA47" s="357"/>
      <c r="TZD47" s="357"/>
      <c r="TZE47" s="357"/>
      <c r="TZH47" s="357"/>
      <c r="TZI47" s="357"/>
      <c r="TZL47" s="357"/>
      <c r="TZM47" s="357"/>
      <c r="TZP47" s="357"/>
      <c r="TZQ47" s="357"/>
      <c r="TZT47" s="357"/>
      <c r="TZU47" s="357"/>
      <c r="TZX47" s="357"/>
      <c r="TZY47" s="357"/>
      <c r="UAB47" s="357"/>
      <c r="UAC47" s="357"/>
      <c r="UAF47" s="357"/>
      <c r="UAG47" s="357"/>
      <c r="UAJ47" s="357"/>
      <c r="UAK47" s="357"/>
      <c r="UAN47" s="357"/>
      <c r="UAO47" s="357"/>
      <c r="UAR47" s="357"/>
      <c r="UAS47" s="357"/>
      <c r="UAV47" s="357"/>
      <c r="UAW47" s="357"/>
      <c r="UAZ47" s="357"/>
      <c r="UBA47" s="357"/>
      <c r="UBD47" s="357"/>
      <c r="UBE47" s="357"/>
      <c r="UBH47" s="357"/>
      <c r="UBI47" s="357"/>
      <c r="UBL47" s="357"/>
      <c r="UBM47" s="357"/>
      <c r="UBP47" s="357"/>
      <c r="UBQ47" s="357"/>
      <c r="UBT47" s="357"/>
      <c r="UBU47" s="357"/>
      <c r="UBX47" s="357"/>
      <c r="UBY47" s="357"/>
      <c r="UCB47" s="357"/>
      <c r="UCC47" s="357"/>
      <c r="UCF47" s="357"/>
      <c r="UCG47" s="357"/>
      <c r="UCJ47" s="357"/>
      <c r="UCK47" s="357"/>
      <c r="UCN47" s="357"/>
      <c r="UCO47" s="357"/>
      <c r="UCR47" s="357"/>
      <c r="UCS47" s="357"/>
      <c r="UCV47" s="357"/>
      <c r="UCW47" s="357"/>
      <c r="UCZ47" s="357"/>
      <c r="UDA47" s="357"/>
      <c r="UDD47" s="357"/>
      <c r="UDE47" s="357"/>
      <c r="UDH47" s="357"/>
      <c r="UDI47" s="357"/>
      <c r="UDL47" s="357"/>
      <c r="UDM47" s="357"/>
      <c r="UDP47" s="357"/>
      <c r="UDQ47" s="357"/>
      <c r="UDT47" s="357"/>
      <c r="UDU47" s="357"/>
      <c r="UDX47" s="357"/>
      <c r="UDY47" s="357"/>
      <c r="UEB47" s="357"/>
      <c r="UEC47" s="357"/>
      <c r="UEF47" s="357"/>
      <c r="UEG47" s="357"/>
      <c r="UEJ47" s="357"/>
      <c r="UEK47" s="357"/>
      <c r="UEN47" s="357"/>
      <c r="UEO47" s="357"/>
      <c r="UER47" s="357"/>
      <c r="UES47" s="357"/>
      <c r="UEV47" s="357"/>
      <c r="UEW47" s="357"/>
      <c r="UEZ47" s="357"/>
      <c r="UFA47" s="357"/>
      <c r="UFD47" s="357"/>
      <c r="UFE47" s="357"/>
      <c r="UFH47" s="357"/>
      <c r="UFI47" s="357"/>
      <c r="UFL47" s="357"/>
      <c r="UFM47" s="357"/>
      <c r="UFP47" s="357"/>
      <c r="UFQ47" s="357"/>
      <c r="UFT47" s="357"/>
      <c r="UFU47" s="357"/>
      <c r="UFX47" s="357"/>
      <c r="UFY47" s="357"/>
      <c r="UGB47" s="357"/>
      <c r="UGC47" s="357"/>
      <c r="UGF47" s="357"/>
      <c r="UGG47" s="357"/>
      <c r="UGJ47" s="357"/>
      <c r="UGK47" s="357"/>
      <c r="UGN47" s="357"/>
      <c r="UGO47" s="357"/>
      <c r="UGR47" s="357"/>
      <c r="UGS47" s="357"/>
      <c r="UGV47" s="357"/>
      <c r="UGW47" s="357"/>
      <c r="UGZ47" s="357"/>
      <c r="UHA47" s="357"/>
      <c r="UHD47" s="357"/>
      <c r="UHE47" s="357"/>
      <c r="UHH47" s="357"/>
      <c r="UHI47" s="357"/>
      <c r="UHL47" s="357"/>
      <c r="UHM47" s="357"/>
      <c r="UHP47" s="357"/>
      <c r="UHQ47" s="357"/>
      <c r="UHT47" s="357"/>
      <c r="UHU47" s="357"/>
      <c r="UHX47" s="357"/>
      <c r="UHY47" s="357"/>
      <c r="UIB47" s="357"/>
      <c r="UIC47" s="357"/>
      <c r="UIF47" s="357"/>
      <c r="UIG47" s="357"/>
      <c r="UIJ47" s="357"/>
      <c r="UIK47" s="357"/>
      <c r="UIN47" s="357"/>
      <c r="UIO47" s="357"/>
      <c r="UIR47" s="357"/>
      <c r="UIS47" s="357"/>
      <c r="UIV47" s="357"/>
      <c r="UIW47" s="357"/>
      <c r="UIZ47" s="357"/>
      <c r="UJA47" s="357"/>
      <c r="UJD47" s="357"/>
      <c r="UJE47" s="357"/>
      <c r="UJH47" s="357"/>
      <c r="UJI47" s="357"/>
      <c r="UJL47" s="357"/>
      <c r="UJM47" s="357"/>
      <c r="UJP47" s="357"/>
      <c r="UJQ47" s="357"/>
      <c r="UJT47" s="357"/>
      <c r="UJU47" s="357"/>
      <c r="UJX47" s="357"/>
      <c r="UJY47" s="357"/>
      <c r="UKB47" s="357"/>
      <c r="UKC47" s="357"/>
      <c r="UKF47" s="357"/>
      <c r="UKG47" s="357"/>
      <c r="UKJ47" s="357"/>
      <c r="UKK47" s="357"/>
      <c r="UKN47" s="357"/>
      <c r="UKO47" s="357"/>
      <c r="UKR47" s="357"/>
      <c r="UKS47" s="357"/>
      <c r="UKV47" s="357"/>
      <c r="UKW47" s="357"/>
      <c r="UKZ47" s="357"/>
      <c r="ULA47" s="357"/>
      <c r="ULD47" s="357"/>
      <c r="ULE47" s="357"/>
      <c r="ULH47" s="357"/>
      <c r="ULI47" s="357"/>
      <c r="ULL47" s="357"/>
      <c r="ULM47" s="357"/>
      <c r="ULP47" s="357"/>
      <c r="ULQ47" s="357"/>
      <c r="ULT47" s="357"/>
      <c r="ULU47" s="357"/>
      <c r="ULX47" s="357"/>
      <c r="ULY47" s="357"/>
      <c r="UMB47" s="357"/>
      <c r="UMC47" s="357"/>
      <c r="UMF47" s="357"/>
      <c r="UMG47" s="357"/>
      <c r="UMJ47" s="357"/>
      <c r="UMK47" s="357"/>
      <c r="UMN47" s="357"/>
      <c r="UMO47" s="357"/>
      <c r="UMR47" s="357"/>
      <c r="UMS47" s="357"/>
      <c r="UMV47" s="357"/>
      <c r="UMW47" s="357"/>
      <c r="UMZ47" s="357"/>
      <c r="UNA47" s="357"/>
      <c r="UND47" s="357"/>
      <c r="UNE47" s="357"/>
      <c r="UNH47" s="357"/>
      <c r="UNI47" s="357"/>
      <c r="UNL47" s="357"/>
      <c r="UNM47" s="357"/>
      <c r="UNP47" s="357"/>
      <c r="UNQ47" s="357"/>
      <c r="UNT47" s="357"/>
      <c r="UNU47" s="357"/>
      <c r="UNX47" s="357"/>
      <c r="UNY47" s="357"/>
      <c r="UOB47" s="357"/>
      <c r="UOC47" s="357"/>
      <c r="UOF47" s="357"/>
      <c r="UOG47" s="357"/>
      <c r="UOJ47" s="357"/>
      <c r="UOK47" s="357"/>
      <c r="UON47" s="357"/>
      <c r="UOO47" s="357"/>
      <c r="UOR47" s="357"/>
      <c r="UOS47" s="357"/>
      <c r="UOV47" s="357"/>
      <c r="UOW47" s="357"/>
      <c r="UOZ47" s="357"/>
      <c r="UPA47" s="357"/>
      <c r="UPD47" s="357"/>
      <c r="UPE47" s="357"/>
      <c r="UPH47" s="357"/>
      <c r="UPI47" s="357"/>
      <c r="UPL47" s="357"/>
      <c r="UPM47" s="357"/>
      <c r="UPP47" s="357"/>
      <c r="UPQ47" s="357"/>
      <c r="UPT47" s="357"/>
      <c r="UPU47" s="357"/>
      <c r="UPX47" s="357"/>
      <c r="UPY47" s="357"/>
      <c r="UQB47" s="357"/>
      <c r="UQC47" s="357"/>
      <c r="UQF47" s="357"/>
      <c r="UQG47" s="357"/>
      <c r="UQJ47" s="357"/>
      <c r="UQK47" s="357"/>
      <c r="UQN47" s="357"/>
      <c r="UQO47" s="357"/>
      <c r="UQR47" s="357"/>
      <c r="UQS47" s="357"/>
      <c r="UQV47" s="357"/>
      <c r="UQW47" s="357"/>
      <c r="UQZ47" s="357"/>
      <c r="URA47" s="357"/>
      <c r="URD47" s="357"/>
      <c r="URE47" s="357"/>
      <c r="URH47" s="357"/>
      <c r="URI47" s="357"/>
      <c r="URL47" s="357"/>
      <c r="URM47" s="357"/>
      <c r="URP47" s="357"/>
      <c r="URQ47" s="357"/>
      <c r="URT47" s="357"/>
      <c r="URU47" s="357"/>
      <c r="URX47" s="357"/>
      <c r="URY47" s="357"/>
      <c r="USB47" s="357"/>
      <c r="USC47" s="357"/>
      <c r="USF47" s="357"/>
      <c r="USG47" s="357"/>
      <c r="USJ47" s="357"/>
      <c r="USK47" s="357"/>
      <c r="USN47" s="357"/>
      <c r="USO47" s="357"/>
      <c r="USR47" s="357"/>
      <c r="USS47" s="357"/>
      <c r="USV47" s="357"/>
      <c r="USW47" s="357"/>
      <c r="USZ47" s="357"/>
      <c r="UTA47" s="357"/>
      <c r="UTD47" s="357"/>
      <c r="UTE47" s="357"/>
      <c r="UTH47" s="357"/>
      <c r="UTI47" s="357"/>
      <c r="UTL47" s="357"/>
      <c r="UTM47" s="357"/>
      <c r="UTP47" s="357"/>
      <c r="UTQ47" s="357"/>
      <c r="UTT47" s="357"/>
      <c r="UTU47" s="357"/>
      <c r="UTX47" s="357"/>
      <c r="UTY47" s="357"/>
      <c r="UUB47" s="357"/>
      <c r="UUC47" s="357"/>
      <c r="UUF47" s="357"/>
      <c r="UUG47" s="357"/>
      <c r="UUJ47" s="357"/>
      <c r="UUK47" s="357"/>
      <c r="UUN47" s="357"/>
      <c r="UUO47" s="357"/>
      <c r="UUR47" s="357"/>
      <c r="UUS47" s="357"/>
      <c r="UUV47" s="357"/>
      <c r="UUW47" s="357"/>
      <c r="UUZ47" s="357"/>
      <c r="UVA47" s="357"/>
      <c r="UVD47" s="357"/>
      <c r="UVE47" s="357"/>
      <c r="UVH47" s="357"/>
      <c r="UVI47" s="357"/>
      <c r="UVL47" s="357"/>
      <c r="UVM47" s="357"/>
      <c r="UVP47" s="357"/>
      <c r="UVQ47" s="357"/>
      <c r="UVT47" s="357"/>
      <c r="UVU47" s="357"/>
      <c r="UVX47" s="357"/>
      <c r="UVY47" s="357"/>
      <c r="UWB47" s="357"/>
      <c r="UWC47" s="357"/>
      <c r="UWF47" s="357"/>
      <c r="UWG47" s="357"/>
      <c r="UWJ47" s="357"/>
      <c r="UWK47" s="357"/>
      <c r="UWN47" s="357"/>
      <c r="UWO47" s="357"/>
      <c r="UWR47" s="357"/>
      <c r="UWS47" s="357"/>
      <c r="UWV47" s="357"/>
      <c r="UWW47" s="357"/>
      <c r="UWZ47" s="357"/>
      <c r="UXA47" s="357"/>
      <c r="UXD47" s="357"/>
      <c r="UXE47" s="357"/>
      <c r="UXH47" s="357"/>
      <c r="UXI47" s="357"/>
      <c r="UXL47" s="357"/>
      <c r="UXM47" s="357"/>
      <c r="UXP47" s="357"/>
      <c r="UXQ47" s="357"/>
      <c r="UXT47" s="357"/>
      <c r="UXU47" s="357"/>
      <c r="UXX47" s="357"/>
      <c r="UXY47" s="357"/>
      <c r="UYB47" s="357"/>
      <c r="UYC47" s="357"/>
      <c r="UYF47" s="357"/>
      <c r="UYG47" s="357"/>
      <c r="UYJ47" s="357"/>
      <c r="UYK47" s="357"/>
      <c r="UYN47" s="357"/>
      <c r="UYO47" s="357"/>
      <c r="UYR47" s="357"/>
      <c r="UYS47" s="357"/>
      <c r="UYV47" s="357"/>
      <c r="UYW47" s="357"/>
      <c r="UYZ47" s="357"/>
      <c r="UZA47" s="357"/>
      <c r="UZD47" s="357"/>
      <c r="UZE47" s="357"/>
      <c r="UZH47" s="357"/>
      <c r="UZI47" s="357"/>
      <c r="UZL47" s="357"/>
      <c r="UZM47" s="357"/>
      <c r="UZP47" s="357"/>
      <c r="UZQ47" s="357"/>
      <c r="UZT47" s="357"/>
      <c r="UZU47" s="357"/>
      <c r="UZX47" s="357"/>
      <c r="UZY47" s="357"/>
      <c r="VAB47" s="357"/>
      <c r="VAC47" s="357"/>
      <c r="VAF47" s="357"/>
      <c r="VAG47" s="357"/>
      <c r="VAJ47" s="357"/>
      <c r="VAK47" s="357"/>
      <c r="VAN47" s="357"/>
      <c r="VAO47" s="357"/>
      <c r="VAR47" s="357"/>
      <c r="VAS47" s="357"/>
      <c r="VAV47" s="357"/>
      <c r="VAW47" s="357"/>
      <c r="VAZ47" s="357"/>
      <c r="VBA47" s="357"/>
      <c r="VBD47" s="357"/>
      <c r="VBE47" s="357"/>
      <c r="VBH47" s="357"/>
      <c r="VBI47" s="357"/>
      <c r="VBL47" s="357"/>
      <c r="VBM47" s="357"/>
      <c r="VBP47" s="357"/>
      <c r="VBQ47" s="357"/>
      <c r="VBT47" s="357"/>
      <c r="VBU47" s="357"/>
      <c r="VBX47" s="357"/>
      <c r="VBY47" s="357"/>
      <c r="VCB47" s="357"/>
      <c r="VCC47" s="357"/>
      <c r="VCF47" s="357"/>
      <c r="VCG47" s="357"/>
      <c r="VCJ47" s="357"/>
      <c r="VCK47" s="357"/>
      <c r="VCN47" s="357"/>
      <c r="VCO47" s="357"/>
      <c r="VCR47" s="357"/>
      <c r="VCS47" s="357"/>
      <c r="VCV47" s="357"/>
      <c r="VCW47" s="357"/>
      <c r="VCZ47" s="357"/>
      <c r="VDA47" s="357"/>
      <c r="VDD47" s="357"/>
      <c r="VDE47" s="357"/>
      <c r="VDH47" s="357"/>
      <c r="VDI47" s="357"/>
      <c r="VDL47" s="357"/>
      <c r="VDM47" s="357"/>
      <c r="VDP47" s="357"/>
      <c r="VDQ47" s="357"/>
      <c r="VDT47" s="357"/>
      <c r="VDU47" s="357"/>
      <c r="VDX47" s="357"/>
      <c r="VDY47" s="357"/>
      <c r="VEB47" s="357"/>
      <c r="VEC47" s="357"/>
      <c r="VEF47" s="357"/>
      <c r="VEG47" s="357"/>
      <c r="VEJ47" s="357"/>
      <c r="VEK47" s="357"/>
      <c r="VEN47" s="357"/>
      <c r="VEO47" s="357"/>
      <c r="VER47" s="357"/>
      <c r="VES47" s="357"/>
      <c r="VEV47" s="357"/>
      <c r="VEW47" s="357"/>
      <c r="VEZ47" s="357"/>
      <c r="VFA47" s="357"/>
      <c r="VFD47" s="357"/>
      <c r="VFE47" s="357"/>
      <c r="VFH47" s="357"/>
      <c r="VFI47" s="357"/>
      <c r="VFL47" s="357"/>
      <c r="VFM47" s="357"/>
      <c r="VFP47" s="357"/>
      <c r="VFQ47" s="357"/>
      <c r="VFT47" s="357"/>
      <c r="VFU47" s="357"/>
      <c r="VFX47" s="357"/>
      <c r="VFY47" s="357"/>
      <c r="VGB47" s="357"/>
      <c r="VGC47" s="357"/>
      <c r="VGF47" s="357"/>
      <c r="VGG47" s="357"/>
      <c r="VGJ47" s="357"/>
      <c r="VGK47" s="357"/>
      <c r="VGN47" s="357"/>
      <c r="VGO47" s="357"/>
      <c r="VGR47" s="357"/>
      <c r="VGS47" s="357"/>
      <c r="VGV47" s="357"/>
      <c r="VGW47" s="357"/>
      <c r="VGZ47" s="357"/>
      <c r="VHA47" s="357"/>
      <c r="VHD47" s="357"/>
      <c r="VHE47" s="357"/>
      <c r="VHH47" s="357"/>
      <c r="VHI47" s="357"/>
      <c r="VHL47" s="357"/>
      <c r="VHM47" s="357"/>
      <c r="VHP47" s="357"/>
      <c r="VHQ47" s="357"/>
      <c r="VHT47" s="357"/>
      <c r="VHU47" s="357"/>
      <c r="VHX47" s="357"/>
      <c r="VHY47" s="357"/>
      <c r="VIB47" s="357"/>
      <c r="VIC47" s="357"/>
      <c r="VIF47" s="357"/>
      <c r="VIG47" s="357"/>
      <c r="VIJ47" s="357"/>
      <c r="VIK47" s="357"/>
      <c r="VIN47" s="357"/>
      <c r="VIO47" s="357"/>
      <c r="VIR47" s="357"/>
      <c r="VIS47" s="357"/>
      <c r="VIV47" s="357"/>
      <c r="VIW47" s="357"/>
      <c r="VIZ47" s="357"/>
      <c r="VJA47" s="357"/>
      <c r="VJD47" s="357"/>
      <c r="VJE47" s="357"/>
      <c r="VJH47" s="357"/>
      <c r="VJI47" s="357"/>
      <c r="VJL47" s="357"/>
      <c r="VJM47" s="357"/>
      <c r="VJP47" s="357"/>
      <c r="VJQ47" s="357"/>
      <c r="VJT47" s="357"/>
      <c r="VJU47" s="357"/>
      <c r="VJX47" s="357"/>
      <c r="VJY47" s="357"/>
      <c r="VKB47" s="357"/>
      <c r="VKC47" s="357"/>
      <c r="VKF47" s="357"/>
      <c r="VKG47" s="357"/>
      <c r="VKJ47" s="357"/>
      <c r="VKK47" s="357"/>
      <c r="VKN47" s="357"/>
      <c r="VKO47" s="357"/>
      <c r="VKR47" s="357"/>
      <c r="VKS47" s="357"/>
      <c r="VKV47" s="357"/>
      <c r="VKW47" s="357"/>
      <c r="VKZ47" s="357"/>
      <c r="VLA47" s="357"/>
      <c r="VLD47" s="357"/>
      <c r="VLE47" s="357"/>
      <c r="VLH47" s="357"/>
      <c r="VLI47" s="357"/>
      <c r="VLL47" s="357"/>
      <c r="VLM47" s="357"/>
      <c r="VLP47" s="357"/>
      <c r="VLQ47" s="357"/>
      <c r="VLT47" s="357"/>
      <c r="VLU47" s="357"/>
      <c r="VLX47" s="357"/>
      <c r="VLY47" s="357"/>
      <c r="VMB47" s="357"/>
      <c r="VMC47" s="357"/>
      <c r="VMF47" s="357"/>
      <c r="VMG47" s="357"/>
      <c r="VMJ47" s="357"/>
      <c r="VMK47" s="357"/>
      <c r="VMN47" s="357"/>
      <c r="VMO47" s="357"/>
      <c r="VMR47" s="357"/>
      <c r="VMS47" s="357"/>
      <c r="VMV47" s="357"/>
      <c r="VMW47" s="357"/>
      <c r="VMZ47" s="357"/>
      <c r="VNA47" s="357"/>
      <c r="VND47" s="357"/>
      <c r="VNE47" s="357"/>
      <c r="VNH47" s="357"/>
      <c r="VNI47" s="357"/>
      <c r="VNL47" s="357"/>
      <c r="VNM47" s="357"/>
      <c r="VNP47" s="357"/>
      <c r="VNQ47" s="357"/>
      <c r="VNT47" s="357"/>
      <c r="VNU47" s="357"/>
      <c r="VNX47" s="357"/>
      <c r="VNY47" s="357"/>
      <c r="VOB47" s="357"/>
      <c r="VOC47" s="357"/>
      <c r="VOF47" s="357"/>
      <c r="VOG47" s="357"/>
      <c r="VOJ47" s="357"/>
      <c r="VOK47" s="357"/>
      <c r="VON47" s="357"/>
      <c r="VOO47" s="357"/>
      <c r="VOR47" s="357"/>
      <c r="VOS47" s="357"/>
      <c r="VOV47" s="357"/>
      <c r="VOW47" s="357"/>
      <c r="VOZ47" s="357"/>
      <c r="VPA47" s="357"/>
      <c r="VPD47" s="357"/>
      <c r="VPE47" s="357"/>
      <c r="VPH47" s="357"/>
      <c r="VPI47" s="357"/>
      <c r="VPL47" s="357"/>
      <c r="VPM47" s="357"/>
      <c r="VPP47" s="357"/>
      <c r="VPQ47" s="357"/>
      <c r="VPT47" s="357"/>
      <c r="VPU47" s="357"/>
      <c r="VPX47" s="357"/>
      <c r="VPY47" s="357"/>
      <c r="VQB47" s="357"/>
      <c r="VQC47" s="357"/>
      <c r="VQF47" s="357"/>
      <c r="VQG47" s="357"/>
      <c r="VQJ47" s="357"/>
      <c r="VQK47" s="357"/>
      <c r="VQN47" s="357"/>
      <c r="VQO47" s="357"/>
      <c r="VQR47" s="357"/>
      <c r="VQS47" s="357"/>
      <c r="VQV47" s="357"/>
      <c r="VQW47" s="357"/>
      <c r="VQZ47" s="357"/>
      <c r="VRA47" s="357"/>
      <c r="VRD47" s="357"/>
      <c r="VRE47" s="357"/>
      <c r="VRH47" s="357"/>
      <c r="VRI47" s="357"/>
      <c r="VRL47" s="357"/>
      <c r="VRM47" s="357"/>
      <c r="VRP47" s="357"/>
      <c r="VRQ47" s="357"/>
      <c r="VRT47" s="357"/>
      <c r="VRU47" s="357"/>
      <c r="VRX47" s="357"/>
      <c r="VRY47" s="357"/>
      <c r="VSB47" s="357"/>
      <c r="VSC47" s="357"/>
      <c r="VSF47" s="357"/>
      <c r="VSG47" s="357"/>
      <c r="VSJ47" s="357"/>
      <c r="VSK47" s="357"/>
      <c r="VSN47" s="357"/>
      <c r="VSO47" s="357"/>
      <c r="VSR47" s="357"/>
      <c r="VSS47" s="357"/>
      <c r="VSV47" s="357"/>
      <c r="VSW47" s="357"/>
      <c r="VSZ47" s="357"/>
      <c r="VTA47" s="357"/>
      <c r="VTD47" s="357"/>
      <c r="VTE47" s="357"/>
      <c r="VTH47" s="357"/>
      <c r="VTI47" s="357"/>
      <c r="VTL47" s="357"/>
      <c r="VTM47" s="357"/>
      <c r="VTP47" s="357"/>
      <c r="VTQ47" s="357"/>
      <c r="VTT47" s="357"/>
      <c r="VTU47" s="357"/>
      <c r="VTX47" s="357"/>
      <c r="VTY47" s="357"/>
      <c r="VUB47" s="357"/>
      <c r="VUC47" s="357"/>
      <c r="VUF47" s="357"/>
      <c r="VUG47" s="357"/>
      <c r="VUJ47" s="357"/>
      <c r="VUK47" s="357"/>
      <c r="VUN47" s="357"/>
      <c r="VUO47" s="357"/>
      <c r="VUR47" s="357"/>
      <c r="VUS47" s="357"/>
      <c r="VUV47" s="357"/>
      <c r="VUW47" s="357"/>
      <c r="VUZ47" s="357"/>
      <c r="VVA47" s="357"/>
      <c r="VVD47" s="357"/>
      <c r="VVE47" s="357"/>
      <c r="VVH47" s="357"/>
      <c r="VVI47" s="357"/>
      <c r="VVL47" s="357"/>
      <c r="VVM47" s="357"/>
      <c r="VVP47" s="357"/>
      <c r="VVQ47" s="357"/>
      <c r="VVT47" s="357"/>
      <c r="VVU47" s="357"/>
      <c r="VVX47" s="357"/>
      <c r="VVY47" s="357"/>
      <c r="VWB47" s="357"/>
      <c r="VWC47" s="357"/>
      <c r="VWF47" s="357"/>
      <c r="VWG47" s="357"/>
      <c r="VWJ47" s="357"/>
      <c r="VWK47" s="357"/>
      <c r="VWN47" s="357"/>
      <c r="VWO47" s="357"/>
      <c r="VWR47" s="357"/>
      <c r="VWS47" s="357"/>
      <c r="VWV47" s="357"/>
      <c r="VWW47" s="357"/>
      <c r="VWZ47" s="357"/>
      <c r="VXA47" s="357"/>
      <c r="VXD47" s="357"/>
      <c r="VXE47" s="357"/>
      <c r="VXH47" s="357"/>
      <c r="VXI47" s="357"/>
      <c r="VXL47" s="357"/>
      <c r="VXM47" s="357"/>
      <c r="VXP47" s="357"/>
      <c r="VXQ47" s="357"/>
      <c r="VXT47" s="357"/>
      <c r="VXU47" s="357"/>
      <c r="VXX47" s="357"/>
      <c r="VXY47" s="357"/>
      <c r="VYB47" s="357"/>
      <c r="VYC47" s="357"/>
      <c r="VYF47" s="357"/>
      <c r="VYG47" s="357"/>
      <c r="VYJ47" s="357"/>
      <c r="VYK47" s="357"/>
      <c r="VYN47" s="357"/>
      <c r="VYO47" s="357"/>
      <c r="VYR47" s="357"/>
      <c r="VYS47" s="357"/>
      <c r="VYV47" s="357"/>
      <c r="VYW47" s="357"/>
      <c r="VYZ47" s="357"/>
      <c r="VZA47" s="357"/>
      <c r="VZD47" s="357"/>
      <c r="VZE47" s="357"/>
      <c r="VZH47" s="357"/>
      <c r="VZI47" s="357"/>
      <c r="VZL47" s="357"/>
      <c r="VZM47" s="357"/>
      <c r="VZP47" s="357"/>
      <c r="VZQ47" s="357"/>
      <c r="VZT47" s="357"/>
      <c r="VZU47" s="357"/>
      <c r="VZX47" s="357"/>
      <c r="VZY47" s="357"/>
      <c r="WAB47" s="357"/>
      <c r="WAC47" s="357"/>
      <c r="WAF47" s="357"/>
      <c r="WAG47" s="357"/>
      <c r="WAJ47" s="357"/>
      <c r="WAK47" s="357"/>
      <c r="WAN47" s="357"/>
      <c r="WAO47" s="357"/>
      <c r="WAR47" s="357"/>
      <c r="WAS47" s="357"/>
      <c r="WAV47" s="357"/>
      <c r="WAW47" s="357"/>
      <c r="WAZ47" s="357"/>
      <c r="WBA47" s="357"/>
      <c r="WBD47" s="357"/>
      <c r="WBE47" s="357"/>
      <c r="WBH47" s="357"/>
      <c r="WBI47" s="357"/>
      <c r="WBL47" s="357"/>
      <c r="WBM47" s="357"/>
      <c r="WBP47" s="357"/>
      <c r="WBQ47" s="357"/>
      <c r="WBT47" s="357"/>
      <c r="WBU47" s="357"/>
      <c r="WBX47" s="357"/>
      <c r="WBY47" s="357"/>
      <c r="WCB47" s="357"/>
      <c r="WCC47" s="357"/>
      <c r="WCF47" s="357"/>
      <c r="WCG47" s="357"/>
      <c r="WCJ47" s="357"/>
      <c r="WCK47" s="357"/>
      <c r="WCN47" s="357"/>
      <c r="WCO47" s="357"/>
      <c r="WCR47" s="357"/>
      <c r="WCS47" s="357"/>
      <c r="WCV47" s="357"/>
      <c r="WCW47" s="357"/>
      <c r="WCZ47" s="357"/>
      <c r="WDA47" s="357"/>
      <c r="WDD47" s="357"/>
      <c r="WDE47" s="357"/>
      <c r="WDH47" s="357"/>
      <c r="WDI47" s="357"/>
      <c r="WDL47" s="357"/>
      <c r="WDM47" s="357"/>
      <c r="WDP47" s="357"/>
      <c r="WDQ47" s="357"/>
      <c r="WDT47" s="357"/>
      <c r="WDU47" s="357"/>
      <c r="WDX47" s="357"/>
      <c r="WDY47" s="357"/>
      <c r="WEB47" s="357"/>
      <c r="WEC47" s="357"/>
      <c r="WEF47" s="357"/>
      <c r="WEG47" s="357"/>
      <c r="WEJ47" s="357"/>
      <c r="WEK47" s="357"/>
      <c r="WEN47" s="357"/>
      <c r="WEO47" s="357"/>
      <c r="WER47" s="357"/>
      <c r="WES47" s="357"/>
      <c r="WEV47" s="357"/>
      <c r="WEW47" s="357"/>
      <c r="WEZ47" s="357"/>
      <c r="WFA47" s="357"/>
      <c r="WFD47" s="357"/>
      <c r="WFE47" s="357"/>
      <c r="WFH47" s="357"/>
      <c r="WFI47" s="357"/>
      <c r="WFL47" s="357"/>
      <c r="WFM47" s="357"/>
      <c r="WFP47" s="357"/>
      <c r="WFQ47" s="357"/>
      <c r="WFT47" s="357"/>
      <c r="WFU47" s="357"/>
      <c r="WFX47" s="357"/>
      <c r="WFY47" s="357"/>
      <c r="WGB47" s="357"/>
      <c r="WGC47" s="357"/>
      <c r="WGF47" s="357"/>
      <c r="WGG47" s="357"/>
      <c r="WGJ47" s="357"/>
      <c r="WGK47" s="357"/>
      <c r="WGN47" s="357"/>
      <c r="WGO47" s="357"/>
      <c r="WGR47" s="357"/>
      <c r="WGS47" s="357"/>
      <c r="WGV47" s="357"/>
      <c r="WGW47" s="357"/>
      <c r="WGZ47" s="357"/>
      <c r="WHA47" s="357"/>
      <c r="WHD47" s="357"/>
      <c r="WHE47" s="357"/>
      <c r="WHH47" s="357"/>
      <c r="WHI47" s="357"/>
      <c r="WHL47" s="357"/>
      <c r="WHM47" s="357"/>
      <c r="WHP47" s="357"/>
      <c r="WHQ47" s="357"/>
      <c r="WHT47" s="357"/>
      <c r="WHU47" s="357"/>
      <c r="WHX47" s="357"/>
      <c r="WHY47" s="357"/>
      <c r="WIB47" s="357"/>
      <c r="WIC47" s="357"/>
      <c r="WIF47" s="357"/>
      <c r="WIG47" s="357"/>
      <c r="WIJ47" s="357"/>
      <c r="WIK47" s="357"/>
      <c r="WIN47" s="357"/>
      <c r="WIO47" s="357"/>
      <c r="WIR47" s="357"/>
      <c r="WIS47" s="357"/>
      <c r="WIV47" s="357"/>
      <c r="WIW47" s="357"/>
      <c r="WIZ47" s="357"/>
      <c r="WJA47" s="357"/>
      <c r="WJD47" s="357"/>
      <c r="WJE47" s="357"/>
      <c r="WJH47" s="357"/>
      <c r="WJI47" s="357"/>
      <c r="WJL47" s="357"/>
      <c r="WJM47" s="357"/>
      <c r="WJP47" s="357"/>
      <c r="WJQ47" s="357"/>
      <c r="WJT47" s="357"/>
      <c r="WJU47" s="357"/>
      <c r="WJX47" s="357"/>
      <c r="WJY47" s="357"/>
      <c r="WKB47" s="357"/>
      <c r="WKC47" s="357"/>
      <c r="WKF47" s="357"/>
      <c r="WKG47" s="357"/>
      <c r="WKJ47" s="357"/>
      <c r="WKK47" s="357"/>
      <c r="WKN47" s="357"/>
      <c r="WKO47" s="357"/>
      <c r="WKR47" s="357"/>
      <c r="WKS47" s="357"/>
      <c r="WKV47" s="357"/>
      <c r="WKW47" s="357"/>
      <c r="WKZ47" s="357"/>
      <c r="WLA47" s="357"/>
      <c r="WLD47" s="357"/>
      <c r="WLE47" s="357"/>
      <c r="WLH47" s="357"/>
      <c r="WLI47" s="357"/>
      <c r="WLL47" s="357"/>
      <c r="WLM47" s="357"/>
      <c r="WLP47" s="357"/>
      <c r="WLQ47" s="357"/>
      <c r="WLT47" s="357"/>
      <c r="WLU47" s="357"/>
      <c r="WLX47" s="357"/>
      <c r="WLY47" s="357"/>
      <c r="WMB47" s="357"/>
      <c r="WMC47" s="357"/>
      <c r="WMF47" s="357"/>
      <c r="WMG47" s="357"/>
      <c r="WMJ47" s="357"/>
      <c r="WMK47" s="357"/>
      <c r="WMN47" s="357"/>
      <c r="WMO47" s="357"/>
      <c r="WMR47" s="357"/>
      <c r="WMS47" s="357"/>
      <c r="WMV47" s="357"/>
      <c r="WMW47" s="357"/>
      <c r="WMZ47" s="357"/>
      <c r="WNA47" s="357"/>
      <c r="WND47" s="357"/>
      <c r="WNE47" s="357"/>
      <c r="WNH47" s="357"/>
      <c r="WNI47" s="357"/>
      <c r="WNL47" s="357"/>
      <c r="WNM47" s="357"/>
      <c r="WNP47" s="357"/>
      <c r="WNQ47" s="357"/>
      <c r="WNT47" s="357"/>
      <c r="WNU47" s="357"/>
      <c r="WNX47" s="357"/>
      <c r="WNY47" s="357"/>
      <c r="WOB47" s="357"/>
      <c r="WOC47" s="357"/>
      <c r="WOF47" s="357"/>
      <c r="WOG47" s="357"/>
      <c r="WOJ47" s="357"/>
      <c r="WOK47" s="357"/>
      <c r="WON47" s="357"/>
      <c r="WOO47" s="357"/>
      <c r="WOR47" s="357"/>
      <c r="WOS47" s="357"/>
      <c r="WOV47" s="357"/>
      <c r="WOW47" s="357"/>
      <c r="WOZ47" s="357"/>
      <c r="WPA47" s="357"/>
      <c r="WPD47" s="357"/>
      <c r="WPE47" s="357"/>
      <c r="WPH47" s="357"/>
      <c r="WPI47" s="357"/>
      <c r="WPL47" s="357"/>
      <c r="WPM47" s="357"/>
      <c r="WPP47" s="357"/>
      <c r="WPQ47" s="357"/>
      <c r="WPT47" s="357"/>
      <c r="WPU47" s="357"/>
      <c r="WPX47" s="357"/>
      <c r="WPY47" s="357"/>
      <c r="WQB47" s="357"/>
      <c r="WQC47" s="357"/>
      <c r="WQF47" s="357"/>
      <c r="WQG47" s="357"/>
      <c r="WQJ47" s="357"/>
      <c r="WQK47" s="357"/>
    </row>
    <row r="48" spans="1:16001" ht="14.25" customHeight="1">
      <c r="A48" s="564"/>
      <c r="B48" s="564"/>
      <c r="C48" s="565"/>
      <c r="D48" s="565"/>
      <c r="E48" s="367"/>
      <c r="F48" s="367"/>
    </row>
    <row r="49" spans="1:6">
      <c r="A49" s="564"/>
      <c r="B49" s="564"/>
      <c r="C49" s="565"/>
      <c r="D49" s="565"/>
      <c r="E49" s="367"/>
      <c r="F49" s="367"/>
    </row>
    <row r="50" spans="1:6">
      <c r="A50" s="238"/>
      <c r="B50" s="366"/>
      <c r="C50" s="367"/>
      <c r="D50" s="367"/>
      <c r="E50" s="367"/>
      <c r="F50" s="367"/>
    </row>
    <row r="51" spans="1:6">
      <c r="A51" s="238"/>
      <c r="B51" s="366"/>
      <c r="C51" s="367"/>
      <c r="D51" s="367"/>
      <c r="E51" s="367"/>
      <c r="F51" s="367"/>
    </row>
    <row r="52" spans="1:6">
      <c r="A52" s="238"/>
      <c r="B52" s="361"/>
    </row>
    <row r="53" spans="1:6" ht="10.5" customHeight="1">
      <c r="A53" s="234"/>
      <c r="B53" s="361"/>
    </row>
    <row r="54" spans="1:6">
      <c r="A54" s="361"/>
      <c r="B54" s="361"/>
    </row>
    <row r="55" spans="1:6">
      <c r="A55" s="241"/>
      <c r="B55" s="361"/>
    </row>
    <row r="56" spans="1:6" s="240" customFormat="1">
      <c r="A56" s="242"/>
      <c r="B56" s="242"/>
      <c r="C56" s="242"/>
      <c r="D56" s="239"/>
    </row>
    <row r="57" spans="1:6" s="240" customFormat="1">
      <c r="A57" s="325"/>
      <c r="B57" s="242"/>
      <c r="C57" s="326"/>
      <c r="D57" s="239"/>
    </row>
    <row r="58" spans="1:6" s="240" customFormat="1">
      <c r="A58" s="325"/>
      <c r="B58" s="242"/>
      <c r="C58" s="327"/>
      <c r="D58" s="328"/>
    </row>
    <row r="59" spans="1:6" s="240" customFormat="1">
      <c r="A59" s="242"/>
      <c r="B59" s="242"/>
      <c r="C59" s="327"/>
      <c r="D59" s="239"/>
    </row>
    <row r="60" spans="1:6" s="240" customFormat="1">
      <c r="A60" s="242"/>
      <c r="B60" s="242"/>
      <c r="C60" s="242"/>
      <c r="D60" s="239"/>
    </row>
    <row r="61" spans="1:6" s="240" customFormat="1">
      <c r="A61" s="242"/>
      <c r="B61" s="242"/>
      <c r="C61" s="242"/>
      <c r="D61" s="239"/>
    </row>
    <row r="62" spans="1:6" s="240" customFormat="1">
      <c r="A62" s="242"/>
      <c r="B62" s="242"/>
      <c r="C62" s="242"/>
      <c r="D62" s="239"/>
    </row>
    <row r="63" spans="1:6" s="240" customFormat="1">
      <c r="A63" s="242"/>
      <c r="B63" s="242"/>
      <c r="C63" s="242"/>
      <c r="D63" s="239"/>
    </row>
    <row r="64" spans="1:6" s="240" customFormat="1">
      <c r="A64" s="325"/>
      <c r="B64" s="242"/>
      <c r="C64" s="242"/>
      <c r="D64" s="328"/>
    </row>
    <row r="65" spans="1:4">
      <c r="A65" s="242"/>
      <c r="B65" s="242"/>
      <c r="C65" s="327"/>
      <c r="D65" s="239"/>
    </row>
    <row r="66" spans="1:4">
      <c r="A66" s="242"/>
      <c r="B66" s="242"/>
      <c r="C66" s="242"/>
      <c r="D66" s="239"/>
    </row>
    <row r="67" spans="1:4">
      <c r="A67" s="242"/>
      <c r="B67" s="242"/>
      <c r="C67" s="242"/>
      <c r="D67" s="239"/>
    </row>
    <row r="68" spans="1:4">
      <c r="A68" s="242"/>
      <c r="D68" s="368"/>
    </row>
  </sheetData>
  <mergeCells count="37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B6:B7"/>
    <mergeCell ref="C45:D45"/>
    <mergeCell ref="C46:D46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48:B48"/>
    <mergeCell ref="C48:D48"/>
    <mergeCell ref="A49:B49"/>
    <mergeCell ref="C49:D49"/>
    <mergeCell ref="A47:B47"/>
    <mergeCell ref="C47:D4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0"/>
  <sheetViews>
    <sheetView workbookViewId="0">
      <selection sqref="A1:XFD1048576"/>
    </sheetView>
  </sheetViews>
  <sheetFormatPr defaultRowHeight="12.75"/>
  <cols>
    <col min="1" max="1" width="31.85546875" style="359" customWidth="1"/>
    <col min="2" max="2" width="33.28515625" style="359" customWidth="1"/>
    <col min="3" max="3" width="8.7109375" style="359" hidden="1" customWidth="1"/>
    <col min="4" max="4" width="20.140625" style="359" customWidth="1"/>
    <col min="5" max="5" width="20.28515625" style="359" customWidth="1"/>
    <col min="6" max="16384" width="9.140625" style="359"/>
  </cols>
  <sheetData>
    <row r="1" spans="1:6" ht="13.5" thickBot="1">
      <c r="A1" s="329" t="s">
        <v>505</v>
      </c>
      <c r="B1" s="253"/>
      <c r="C1" s="243"/>
      <c r="D1" s="243"/>
      <c r="E1" s="244"/>
    </row>
    <row r="2" spans="1:6">
      <c r="A2" s="246" t="s">
        <v>506</v>
      </c>
      <c r="B2" s="218"/>
      <c r="C2" s="245"/>
      <c r="D2" s="246" t="s">
        <v>507</v>
      </c>
      <c r="E2" s="247"/>
    </row>
    <row r="3" spans="1:6" ht="15.75">
      <c r="A3" s="283" t="s">
        <v>508</v>
      </c>
      <c r="B3" s="222" t="s">
        <v>551</v>
      </c>
      <c r="C3" s="330"/>
      <c r="D3" s="331" t="s">
        <v>510</v>
      </c>
      <c r="E3" s="248"/>
    </row>
    <row r="4" spans="1:6" ht="15.75">
      <c r="A4" s="284" t="s">
        <v>595</v>
      </c>
      <c r="B4" s="222" t="s">
        <v>552</v>
      </c>
      <c r="C4" s="330"/>
      <c r="D4" s="331" t="s">
        <v>512</v>
      </c>
      <c r="E4" s="248"/>
    </row>
    <row r="5" spans="1:6" ht="15.75">
      <c r="A5" s="284" t="s">
        <v>596</v>
      </c>
      <c r="B5" s="222" t="s">
        <v>553</v>
      </c>
      <c r="C5" s="330"/>
      <c r="D5" s="331" t="s">
        <v>514</v>
      </c>
      <c r="E5" s="248"/>
    </row>
    <row r="6" spans="1:6">
      <c r="A6" s="284" t="s">
        <v>597</v>
      </c>
      <c r="B6" s="221"/>
      <c r="C6" s="245"/>
      <c r="D6" s="332" t="s">
        <v>515</v>
      </c>
      <c r="E6" s="250"/>
    </row>
    <row r="7" spans="1:6">
      <c r="A7" s="285" t="s">
        <v>516</v>
      </c>
      <c r="B7" s="221"/>
      <c r="C7" s="245"/>
      <c r="D7" s="333" t="s">
        <v>517</v>
      </c>
      <c r="E7" s="251"/>
    </row>
    <row r="8" spans="1:6">
      <c r="A8" s="286" t="s">
        <v>598</v>
      </c>
      <c r="B8" s="229" t="s">
        <v>518</v>
      </c>
      <c r="C8" s="334"/>
      <c r="D8" s="333"/>
      <c r="E8" s="251"/>
    </row>
    <row r="9" spans="1:6" ht="13.5" customHeight="1" thickBot="1">
      <c r="A9" s="311"/>
      <c r="B9" s="335" t="str">
        <f>[1]Rk_B!B9</f>
        <v>31.12.2020 r.</v>
      </c>
      <c r="C9" s="336"/>
      <c r="D9" s="337"/>
      <c r="E9" s="252"/>
      <c r="F9" s="312"/>
    </row>
    <row r="10" spans="1:6" ht="13.5" thickBot="1">
      <c r="A10" s="245"/>
      <c r="B10" s="245"/>
      <c r="C10" s="253"/>
      <c r="D10" s="253"/>
      <c r="E10" s="247"/>
    </row>
    <row r="11" spans="1:6" s="360" customFormat="1">
      <c r="A11" s="254"/>
      <c r="B11" s="255"/>
      <c r="C11" s="338"/>
      <c r="D11" s="339" t="s">
        <v>600</v>
      </c>
      <c r="E11" s="340" t="s">
        <v>600</v>
      </c>
    </row>
    <row r="12" spans="1:6" s="360" customFormat="1">
      <c r="A12" s="249"/>
      <c r="B12" s="256"/>
      <c r="C12" s="341" t="s">
        <v>601</v>
      </c>
      <c r="D12" s="342" t="s">
        <v>602</v>
      </c>
      <c r="E12" s="343" t="s">
        <v>602</v>
      </c>
    </row>
    <row r="13" spans="1:6" s="360" customFormat="1" ht="13.5" customHeight="1" thickBot="1">
      <c r="A13" s="344"/>
      <c r="B13" s="345"/>
      <c r="C13" s="346"/>
      <c r="D13" s="342" t="s">
        <v>521</v>
      </c>
      <c r="E13" s="343" t="s">
        <v>522</v>
      </c>
    </row>
    <row r="14" spans="1:6" ht="15" customHeight="1">
      <c r="A14" s="583" t="s">
        <v>554</v>
      </c>
      <c r="B14" s="584"/>
      <c r="C14" s="347"/>
      <c r="D14" s="257">
        <f>([1]Rk_B!D14)+([1]Rk_W!D14)+([1]Rk_D!D14)</f>
        <v>374095.99</v>
      </c>
      <c r="E14" s="257">
        <f>([1]Rk_B!E14)+([1]Rk_W!E14)+([1]Rk_D!E14)</f>
        <v>183930.96</v>
      </c>
    </row>
    <row r="15" spans="1:6" ht="15" customHeight="1">
      <c r="A15" s="582" t="s">
        <v>555</v>
      </c>
      <c r="B15" s="582"/>
      <c r="C15" s="348"/>
      <c r="D15" s="237">
        <f>([1]Rk_B!D15)+([1]Rk_W!D15)+([1]Rk_D!D15)</f>
        <v>374095.99</v>
      </c>
      <c r="E15" s="237">
        <f>([1]Rk_B!E15)+([1]Rk_W!E15)+([1]Rk_D!E15)</f>
        <v>168810.96</v>
      </c>
    </row>
    <row r="16" spans="1:6" ht="24.75" customHeight="1">
      <c r="A16" s="585" t="s">
        <v>556</v>
      </c>
      <c r="B16" s="576"/>
      <c r="C16" s="349"/>
      <c r="D16" s="237">
        <f>([1]Rk_B!D16)+([1]Rk_W!D16)+([1]Rk_D!D16)</f>
        <v>0</v>
      </c>
      <c r="E16" s="237">
        <f>([1]Rk_B!E16)+([1]Rk_W!E16)+([1]Rk_D!E16)</f>
        <v>0</v>
      </c>
    </row>
    <row r="17" spans="1:5" ht="24.75" customHeight="1">
      <c r="A17" s="358" t="s">
        <v>557</v>
      </c>
      <c r="B17" s="358"/>
      <c r="C17" s="349"/>
      <c r="D17" s="237">
        <f>([1]Rk_B!D17)+([1]Rk_W!D17)+([1]Rk_D!D17)</f>
        <v>0</v>
      </c>
      <c r="E17" s="237">
        <f>([1]Rk_B!E17)+([1]Rk_W!E17)+([1]Rk_D!E17)</f>
        <v>0</v>
      </c>
    </row>
    <row r="18" spans="1:5" ht="15" customHeight="1">
      <c r="A18" s="582" t="s">
        <v>558</v>
      </c>
      <c r="B18" s="582"/>
      <c r="C18" s="348"/>
      <c r="D18" s="237">
        <f>([1]Rk_B!D18)+([1]Rk_W!D18)+([1]Rk_D!D18)</f>
        <v>0</v>
      </c>
      <c r="E18" s="237">
        <f>([1]Rk_B!E18)+([1]Rk_W!E18)+([1]Rk_D!E18)</f>
        <v>0</v>
      </c>
    </row>
    <row r="19" spans="1:5" ht="15" customHeight="1">
      <c r="A19" s="582" t="s">
        <v>559</v>
      </c>
      <c r="B19" s="582"/>
      <c r="C19" s="348"/>
      <c r="D19" s="237">
        <f>([1]Rk_B!D19)+([1]Rk_W!D19)+([1]Rk_D!D19)</f>
        <v>0</v>
      </c>
      <c r="E19" s="237">
        <f>([1]Rk_B!E19)+([1]Rk_W!E19)+([1]Rk_D!E19)</f>
        <v>0</v>
      </c>
    </row>
    <row r="20" spans="1:5" ht="15" customHeight="1">
      <c r="A20" s="581" t="s">
        <v>560</v>
      </c>
      <c r="B20" s="582"/>
      <c r="C20" s="348"/>
      <c r="D20" s="237">
        <f>([1]Rk_B!D20)+([1]Rk_W!D20)+([1]Rk_D!D20)</f>
        <v>0</v>
      </c>
      <c r="E20" s="237">
        <f>([1]Rk_B!E20)+([1]Rk_W!E20)+([1]Rk_D!E20)</f>
        <v>15120</v>
      </c>
    </row>
    <row r="21" spans="1:5" ht="15" customHeight="1">
      <c r="A21" s="588" t="s">
        <v>561</v>
      </c>
      <c r="B21" s="589"/>
      <c r="C21" s="350"/>
      <c r="D21" s="258">
        <f>([1]Rk_B!D21)+([1]Rk_W!D21)+([1]Rk_D!D21)</f>
        <v>9211372.1799999997</v>
      </c>
      <c r="E21" s="258">
        <f>([1]Rk_B!E21)+([1]Rk_W!E21)+([1]Rk_D!E21)</f>
        <v>9426659.4100000001</v>
      </c>
    </row>
    <row r="22" spans="1:5" ht="15" customHeight="1">
      <c r="A22" s="590" t="s">
        <v>562</v>
      </c>
      <c r="B22" s="591"/>
      <c r="C22" s="348"/>
      <c r="D22" s="237">
        <f>([1]Rk_B!D22)+([1]Rk_W!D22)+([1]Rk_D!D22)</f>
        <v>176326.44</v>
      </c>
      <c r="E22" s="237">
        <f>([1]Rk_B!E22)+([1]Rk_W!E22)+([1]Rk_D!E22)</f>
        <v>179071.7</v>
      </c>
    </row>
    <row r="23" spans="1:5" ht="15" customHeight="1">
      <c r="A23" s="590" t="s">
        <v>563</v>
      </c>
      <c r="B23" s="591"/>
      <c r="C23" s="348"/>
      <c r="D23" s="237">
        <f>([1]Rk_B!D23)+([1]Rk_W!D23)+([1]Rk_D!D23)</f>
        <v>695833.78</v>
      </c>
      <c r="E23" s="237">
        <f>([1]Rk_B!E23)+([1]Rk_W!E23)+([1]Rk_D!E23)</f>
        <v>626405.49</v>
      </c>
    </row>
    <row r="24" spans="1:5" ht="15" customHeight="1">
      <c r="A24" s="590" t="s">
        <v>564</v>
      </c>
      <c r="B24" s="591"/>
      <c r="C24" s="348"/>
      <c r="D24" s="237">
        <f>([1]Rk_B!D24)+([1]Rk_W!D24)+([1]Rk_D!D24)</f>
        <v>344491.44</v>
      </c>
      <c r="E24" s="237">
        <f>([1]Rk_B!E24)+([1]Rk_W!E24)+([1]Rk_D!E24)</f>
        <v>239864.57</v>
      </c>
    </row>
    <row r="25" spans="1:5" ht="15" customHeight="1">
      <c r="A25" s="590" t="s">
        <v>565</v>
      </c>
      <c r="B25" s="591"/>
      <c r="C25" s="348"/>
      <c r="D25" s="237">
        <f>([1]Rk_B!D25)+([1]Rk_W!D25)+([1]Rk_D!D25)</f>
        <v>17043</v>
      </c>
      <c r="E25" s="237">
        <f>([1]Rk_B!E25)+([1]Rk_W!E25)+([1]Rk_D!E25)</f>
        <v>30347.27</v>
      </c>
    </row>
    <row r="26" spans="1:5" ht="15" customHeight="1">
      <c r="A26" s="590" t="s">
        <v>566</v>
      </c>
      <c r="B26" s="591"/>
      <c r="C26" s="348"/>
      <c r="D26" s="237">
        <f>([1]Rk_B!D26)+([1]Rk_W!D26)+([1]Rk_D!D26)</f>
        <v>6360341.3499999996</v>
      </c>
      <c r="E26" s="237">
        <f>([1]Rk_B!E26)+([1]Rk_W!E26)+([1]Rk_D!E26)</f>
        <v>6689974.5</v>
      </c>
    </row>
    <row r="27" spans="1:5" ht="15" customHeight="1">
      <c r="A27" s="590" t="s">
        <v>567</v>
      </c>
      <c r="B27" s="591"/>
      <c r="C27" s="348"/>
      <c r="D27" s="237">
        <f>([1]Rk_B!D27)+([1]Rk_W!D27)+([1]Rk_D!D27)</f>
        <v>1532298.22</v>
      </c>
      <c r="E27" s="237">
        <f>([1]Rk_B!E27)+([1]Rk_W!E27)+([1]Rk_D!E27)</f>
        <v>1604426.3399999999</v>
      </c>
    </row>
    <row r="28" spans="1:5" ht="15" customHeight="1">
      <c r="A28" s="590" t="s">
        <v>568</v>
      </c>
      <c r="B28" s="591"/>
      <c r="C28" s="348"/>
      <c r="D28" s="237">
        <f>([1]Rk_B!D28)+([1]Rk_W!D28)+([1]Rk_D!D28)</f>
        <v>19598.89</v>
      </c>
      <c r="E28" s="237">
        <f>([1]Rk_B!E28)+([1]Rk_W!E28)+([1]Rk_D!E28)</f>
        <v>2525.470000000003</v>
      </c>
    </row>
    <row r="29" spans="1:5" ht="15" customHeight="1">
      <c r="A29" s="590" t="s">
        <v>569</v>
      </c>
      <c r="B29" s="591"/>
      <c r="C29" s="348"/>
      <c r="D29" s="237">
        <f>([1]Rk_B!D29)+([1]Rk_W!D29)+([1]Rk_D!D29)</f>
        <v>0</v>
      </c>
      <c r="E29" s="237">
        <f>([1]Rk_B!E29)+([1]Rk_W!E29)+([1]Rk_D!E29)</f>
        <v>0</v>
      </c>
    </row>
    <row r="30" spans="1:5" ht="15" customHeight="1">
      <c r="A30" s="590" t="s">
        <v>570</v>
      </c>
      <c r="B30" s="591"/>
      <c r="C30" s="348"/>
      <c r="D30" s="237">
        <f>([1]Rk_B!D30)+([1]Rk_W!D30)+([1]Rk_D!D30)</f>
        <v>65439.06</v>
      </c>
      <c r="E30" s="237">
        <f>([1]Rk_B!E30)+([1]Rk_W!E30)+([1]Rk_D!E30)</f>
        <v>54044.07</v>
      </c>
    </row>
    <row r="31" spans="1:5" ht="15" customHeight="1">
      <c r="A31" s="590" t="s">
        <v>571</v>
      </c>
      <c r="B31" s="591"/>
      <c r="C31" s="348"/>
      <c r="D31" s="237">
        <f>([1]Rk_B!D31)+([1]Rk_W!D31)+([1]Rk_D!D31)</f>
        <v>0</v>
      </c>
      <c r="E31" s="237">
        <f>([1]Rk_B!E31)+([1]Rk_W!E31)+([1]Rk_D!E31)</f>
        <v>0</v>
      </c>
    </row>
    <row r="32" spans="1:5" ht="15" customHeight="1">
      <c r="A32" s="586" t="s">
        <v>572</v>
      </c>
      <c r="B32" s="587"/>
      <c r="C32" s="350"/>
      <c r="D32" s="258">
        <f>([1]Rk_B!D32)+([1]Rk_W!D32)+([1]Rk_D!D32)</f>
        <v>-8837276.1899999995</v>
      </c>
      <c r="E32" s="258">
        <f>([1]Rk_B!E32)+([1]Rk_W!E32)+([1]Rk_D!E32)</f>
        <v>-9242728.4500000011</v>
      </c>
    </row>
    <row r="33" spans="1:5" ht="15" customHeight="1">
      <c r="A33" s="588" t="s">
        <v>573</v>
      </c>
      <c r="B33" s="589"/>
      <c r="C33" s="351"/>
      <c r="D33" s="258">
        <f>([1]Rk_B!D33)+([1]Rk_W!D33)+([1]Rk_D!D33)</f>
        <v>150535.62</v>
      </c>
      <c r="E33" s="258">
        <f>([1]Rk_B!E33)+([1]Rk_W!E33)+([1]Rk_D!E33)</f>
        <v>115457.33</v>
      </c>
    </row>
    <row r="34" spans="1:5" ht="15" customHeight="1">
      <c r="A34" s="590" t="s">
        <v>574</v>
      </c>
      <c r="B34" s="591"/>
      <c r="C34" s="348"/>
      <c r="D34" s="237">
        <f>([1]Rk_B!D34)+([1]Rk_W!D34)+([1]Rk_D!D34)</f>
        <v>0</v>
      </c>
      <c r="E34" s="237">
        <f>([1]Rk_B!E34)+([1]Rk_W!E34)+([1]Rk_D!E34)</f>
        <v>0</v>
      </c>
    </row>
    <row r="35" spans="1:5" ht="15" customHeight="1">
      <c r="A35" s="590" t="s">
        <v>575</v>
      </c>
      <c r="B35" s="591"/>
      <c r="C35" s="348"/>
      <c r="D35" s="237">
        <f>([1]Rk_B!D35)+([1]Rk_W!D35)+([1]Rk_D!D35)</f>
        <v>0</v>
      </c>
      <c r="E35" s="237">
        <f>([1]Rk_B!E35)+([1]Rk_W!E35)+([1]Rk_D!E35)</f>
        <v>0</v>
      </c>
    </row>
    <row r="36" spans="1:5" ht="15" customHeight="1">
      <c r="A36" s="590" t="s">
        <v>576</v>
      </c>
      <c r="B36" s="591"/>
      <c r="C36" s="348"/>
      <c r="D36" s="237">
        <f>([1]Rk_B!D36)+([1]Rk_W!D36)+([1]Rk_D!D36)</f>
        <v>150535.62</v>
      </c>
      <c r="E36" s="237">
        <f>([1]Rk_B!E36)+([1]Rk_W!E36)+([1]Rk_D!E36)</f>
        <v>115457.33</v>
      </c>
    </row>
    <row r="37" spans="1:5" ht="15" customHeight="1">
      <c r="A37" s="586" t="s">
        <v>577</v>
      </c>
      <c r="B37" s="587"/>
      <c r="C37" s="350"/>
      <c r="D37" s="258">
        <f>([1]Rk_B!D37)+([1]Rk_W!D37)+([1]Rk_D!D37)</f>
        <v>983.26</v>
      </c>
      <c r="E37" s="258">
        <f>([1]Rk_B!E37)+([1]Rk_W!E37)+([1]Rk_D!E37)</f>
        <v>0</v>
      </c>
    </row>
    <row r="38" spans="1:5" ht="42" customHeight="1">
      <c r="A38" s="592" t="s">
        <v>578</v>
      </c>
      <c r="B38" s="593"/>
      <c r="C38" s="350"/>
      <c r="D38" s="237">
        <f>([1]Rk_B!D38)+([1]Rk_W!D38)+([1]Rk_D!D38)</f>
        <v>0</v>
      </c>
      <c r="E38" s="237">
        <f>([1]Rk_B!E38)+([1]Rk_W!E38)+([1]Rk_D!E38)</f>
        <v>0</v>
      </c>
    </row>
    <row r="39" spans="1:5" ht="15" customHeight="1">
      <c r="A39" s="582" t="s">
        <v>579</v>
      </c>
      <c r="B39" s="582"/>
      <c r="C39" s="348"/>
      <c r="D39" s="237">
        <f>([1]Rk_B!D39)+([1]Rk_W!D39)+([1]Rk_D!D39)</f>
        <v>983.26</v>
      </c>
      <c r="E39" s="237">
        <f>([1]Rk_B!E39)+([1]Rk_W!E39)+([1]Rk_D!E39)</f>
        <v>0</v>
      </c>
    </row>
    <row r="40" spans="1:5" ht="15" customHeight="1">
      <c r="A40" s="588" t="s">
        <v>580</v>
      </c>
      <c r="B40" s="589"/>
      <c r="C40" s="351"/>
      <c r="D40" s="258">
        <f>([1]Rk_B!D40)+([1]Rk_W!D40)+([1]Rk_D!D40)</f>
        <v>-8687723.8300000019</v>
      </c>
      <c r="E40" s="258">
        <f>([1]Rk_B!E40)+([1]Rk_W!E40)+([1]Rk_D!E40)</f>
        <v>-9127271.120000001</v>
      </c>
    </row>
    <row r="41" spans="1:5" ht="15" customHeight="1">
      <c r="A41" s="588" t="s">
        <v>581</v>
      </c>
      <c r="B41" s="589"/>
      <c r="C41" s="350"/>
      <c r="D41" s="258">
        <f>([1]Rk_B!D41)+([1]Rk_W!D41)+([1]Rk_D!D41)</f>
        <v>274.8</v>
      </c>
      <c r="E41" s="258">
        <f>([1]Rk_B!E41)+([1]Rk_W!E41)+([1]Rk_D!E41)</f>
        <v>475.25</v>
      </c>
    </row>
    <row r="42" spans="1:5" ht="15" customHeight="1">
      <c r="A42" s="590" t="s">
        <v>582</v>
      </c>
      <c r="B42" s="591"/>
      <c r="C42" s="348"/>
      <c r="D42" s="237">
        <f>([1]Rk_B!D42)+([1]Rk_W!D42)+([1]Rk_D!D42)</f>
        <v>0</v>
      </c>
      <c r="E42" s="237">
        <f>([1]Rk_B!E42)+([1]Rk_W!E42)+([1]Rk_D!E42)</f>
        <v>0</v>
      </c>
    </row>
    <row r="43" spans="1:5" ht="15" customHeight="1">
      <c r="A43" s="590" t="s">
        <v>583</v>
      </c>
      <c r="B43" s="591"/>
      <c r="C43" s="348"/>
      <c r="D43" s="237">
        <f>([1]Rk_B!D43)+([1]Rk_W!D43)+([1]Rk_D!D43)</f>
        <v>274.8</v>
      </c>
      <c r="E43" s="237">
        <f>([1]Rk_B!E43)+([1]Rk_W!E43)+([1]Rk_D!E43)</f>
        <v>475.25</v>
      </c>
    </row>
    <row r="44" spans="1:5" ht="15" customHeight="1">
      <c r="A44" s="590" t="s">
        <v>584</v>
      </c>
      <c r="B44" s="591"/>
      <c r="C44" s="348"/>
      <c r="D44" s="237">
        <f>([1]Rk_B!D44)+([1]Rk_W!D44)+([1]Rk_D!D44)</f>
        <v>0</v>
      </c>
      <c r="E44" s="237">
        <f>([1]Rk_B!E44)+([1]Rk_W!E44)+([1]Rk_D!E44)</f>
        <v>0</v>
      </c>
    </row>
    <row r="45" spans="1:5" ht="15" customHeight="1">
      <c r="A45" s="588" t="s">
        <v>585</v>
      </c>
      <c r="B45" s="589"/>
      <c r="C45" s="350"/>
      <c r="D45" s="258">
        <f>([1]Rk_B!D45)+([1]Rk_W!D45)+([1]Rk_D!D45)</f>
        <v>0</v>
      </c>
      <c r="E45" s="258">
        <f>([1]Rk_B!E45)+([1]Rk_W!E45)+([1]Rk_D!E45)</f>
        <v>0</v>
      </c>
    </row>
    <row r="46" spans="1:5" ht="15" customHeight="1">
      <c r="A46" s="590" t="s">
        <v>586</v>
      </c>
      <c r="B46" s="591"/>
      <c r="C46" s="348"/>
      <c r="D46" s="237">
        <f>([1]Rk_B!D46)+([1]Rk_W!D46)+([1]Rk_D!D46)</f>
        <v>0</v>
      </c>
      <c r="E46" s="237">
        <f>([1]Rk_B!E46)+([1]Rk_W!E46)+([1]Rk_D!E46)</f>
        <v>0</v>
      </c>
    </row>
    <row r="47" spans="1:5" ht="15" customHeight="1">
      <c r="A47" s="590" t="s">
        <v>587</v>
      </c>
      <c r="B47" s="591"/>
      <c r="C47" s="348"/>
      <c r="D47" s="237">
        <f>([1]Rk_B!D47)+([1]Rk_W!D47)+([1]Rk_D!D47)</f>
        <v>0</v>
      </c>
      <c r="E47" s="237">
        <f>([1]Rk_B!E47)+([1]Rk_W!E47)+([1]Rk_D!E47)</f>
        <v>0</v>
      </c>
    </row>
    <row r="48" spans="1:5" ht="15" customHeight="1">
      <c r="A48" s="596" t="s">
        <v>588</v>
      </c>
      <c r="B48" s="597"/>
      <c r="C48" s="351"/>
      <c r="D48" s="258">
        <f>([1]Rk_B!D48)+([1]Rk_W!D48)+([1]Rk_D!D48)</f>
        <v>-8687449.0300000012</v>
      </c>
      <c r="E48" s="258">
        <f>([1]Rk_B!E48)+([1]Rk_W!E48)+([1]Rk_D!E48)</f>
        <v>-9126795.870000001</v>
      </c>
    </row>
    <row r="49" spans="1:5" ht="15" customHeight="1">
      <c r="A49" s="596" t="s">
        <v>589</v>
      </c>
      <c r="B49" s="597"/>
      <c r="C49" s="350"/>
      <c r="D49" s="258">
        <f>([1]Rk_B!D49)+([1]Rk_W!D49)+([1]Rk_D!D49)</f>
        <v>0</v>
      </c>
      <c r="E49" s="258">
        <f>([1]Rk_B!E49)+([1]Rk_W!E49)+([1]Rk_D!E49)</f>
        <v>0</v>
      </c>
    </row>
    <row r="50" spans="1:5" ht="20.25" customHeight="1">
      <c r="A50" s="598" t="s">
        <v>590</v>
      </c>
      <c r="B50" s="599"/>
      <c r="C50" s="352"/>
      <c r="D50" s="258">
        <f>([1]Rk_B!D50)+([1]Rk_W!D50)+([1]Rk_D!D50)</f>
        <v>75376.929999999993</v>
      </c>
      <c r="E50" s="258">
        <f>([1]Rk_B!E50)+([1]Rk_W!E50)+([1]Rk_D!E50)</f>
        <v>99339.74</v>
      </c>
    </row>
    <row r="51" spans="1:5" ht="15" customHeight="1" thickBot="1">
      <c r="A51" s="594" t="s">
        <v>591</v>
      </c>
      <c r="B51" s="595"/>
      <c r="C51" s="353"/>
      <c r="D51" s="259">
        <f>([1]Rk_B!D51)+([1]Rk_W!D51)+([1]Rk_D!D51)</f>
        <v>-8762825.9600000009</v>
      </c>
      <c r="E51" s="259">
        <f>([1]Rk_B!E51)+([1]Rk_W!E51)+([1]Rk_D!E51)</f>
        <v>-9226135.6100000013</v>
      </c>
    </row>
    <row r="52" spans="1:5">
      <c r="A52" s="238"/>
      <c r="B52" s="361"/>
    </row>
    <row r="53" spans="1:5" ht="10.5" customHeight="1">
      <c r="A53" s="238"/>
      <c r="B53" s="361"/>
    </row>
    <row r="54" spans="1:5">
      <c r="A54" s="234"/>
      <c r="B54" s="361"/>
    </row>
    <row r="55" spans="1:5">
      <c r="A55" s="245"/>
    </row>
    <row r="56" spans="1:5">
      <c r="A56" s="245"/>
    </row>
    <row r="57" spans="1:5">
      <c r="A57" s="245"/>
    </row>
    <row r="58" spans="1:5">
      <c r="A58" s="234"/>
      <c r="B58" s="362" t="s">
        <v>603</v>
      </c>
      <c r="C58" s="260"/>
      <c r="D58" s="260"/>
      <c r="E58" s="260"/>
    </row>
    <row r="59" spans="1:5">
      <c r="A59" s="363" t="s">
        <v>604</v>
      </c>
      <c r="B59" s="364" t="s">
        <v>605</v>
      </c>
      <c r="C59" s="567" t="s">
        <v>606</v>
      </c>
      <c r="D59" s="567"/>
    </row>
    <row r="60" spans="1:5">
      <c r="A60" s="363" t="s">
        <v>607</v>
      </c>
      <c r="B60" s="363" t="s">
        <v>608</v>
      </c>
      <c r="C60" s="568" t="s">
        <v>609</v>
      </c>
      <c r="D60" s="568"/>
    </row>
  </sheetData>
  <mergeCells count="39">
    <mergeCell ref="A51:B51"/>
    <mergeCell ref="A45:B45"/>
    <mergeCell ref="A46:B46"/>
    <mergeCell ref="A47:B47"/>
    <mergeCell ref="A48:B48"/>
    <mergeCell ref="A49:B49"/>
    <mergeCell ref="A50:B50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C59:D59"/>
    <mergeCell ref="C60:D60"/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sqref="A1:XFD1048576"/>
    </sheetView>
  </sheetViews>
  <sheetFormatPr defaultRowHeight="15"/>
  <cols>
    <col min="1" max="1" width="33.28515625" style="308" customWidth="1"/>
    <col min="2" max="2" width="21.42578125" style="308" customWidth="1"/>
    <col min="3" max="3" width="22" style="308" customWidth="1"/>
    <col min="4" max="4" width="36.140625" style="308" customWidth="1"/>
    <col min="5" max="5" width="22.28515625" style="308" customWidth="1"/>
    <col min="6" max="6" width="23.28515625" style="308" customWidth="1"/>
    <col min="7" max="7" width="13.140625" style="261" customWidth="1"/>
    <col min="8" max="8" width="14.140625" style="261" customWidth="1"/>
    <col min="9" max="9" width="11.85546875" style="308" bestFit="1" customWidth="1"/>
    <col min="10" max="256" width="9.140625" style="308"/>
    <col min="257" max="257" width="33.28515625" style="308" customWidth="1"/>
    <col min="258" max="258" width="21.42578125" style="308" customWidth="1"/>
    <col min="259" max="259" width="22" style="308" customWidth="1"/>
    <col min="260" max="260" width="36.140625" style="308" customWidth="1"/>
    <col min="261" max="261" width="22.28515625" style="308" customWidth="1"/>
    <col min="262" max="262" width="23.28515625" style="308" customWidth="1"/>
    <col min="263" max="263" width="13.140625" style="308" customWidth="1"/>
    <col min="264" max="264" width="14.140625" style="308" customWidth="1"/>
    <col min="265" max="265" width="11.85546875" style="308" bestFit="1" customWidth="1"/>
    <col min="266" max="512" width="9.140625" style="308"/>
    <col min="513" max="513" width="33.28515625" style="308" customWidth="1"/>
    <col min="514" max="514" width="21.42578125" style="308" customWidth="1"/>
    <col min="515" max="515" width="22" style="308" customWidth="1"/>
    <col min="516" max="516" width="36.140625" style="308" customWidth="1"/>
    <col min="517" max="517" width="22.28515625" style="308" customWidth="1"/>
    <col min="518" max="518" width="23.28515625" style="308" customWidth="1"/>
    <col min="519" max="519" width="13.140625" style="308" customWidth="1"/>
    <col min="520" max="520" width="14.140625" style="308" customWidth="1"/>
    <col min="521" max="521" width="11.85546875" style="308" bestFit="1" customWidth="1"/>
    <col min="522" max="768" width="9.140625" style="308"/>
    <col min="769" max="769" width="33.28515625" style="308" customWidth="1"/>
    <col min="770" max="770" width="21.42578125" style="308" customWidth="1"/>
    <col min="771" max="771" width="22" style="308" customWidth="1"/>
    <col min="772" max="772" width="36.140625" style="308" customWidth="1"/>
    <col min="773" max="773" width="22.28515625" style="308" customWidth="1"/>
    <col min="774" max="774" width="23.28515625" style="308" customWidth="1"/>
    <col min="775" max="775" width="13.140625" style="308" customWidth="1"/>
    <col min="776" max="776" width="14.140625" style="308" customWidth="1"/>
    <col min="777" max="777" width="11.85546875" style="308" bestFit="1" customWidth="1"/>
    <col min="778" max="1024" width="9.140625" style="308"/>
    <col min="1025" max="1025" width="33.28515625" style="308" customWidth="1"/>
    <col min="1026" max="1026" width="21.42578125" style="308" customWidth="1"/>
    <col min="1027" max="1027" width="22" style="308" customWidth="1"/>
    <col min="1028" max="1028" width="36.140625" style="308" customWidth="1"/>
    <col min="1029" max="1029" width="22.28515625" style="308" customWidth="1"/>
    <col min="1030" max="1030" width="23.28515625" style="308" customWidth="1"/>
    <col min="1031" max="1031" width="13.140625" style="308" customWidth="1"/>
    <col min="1032" max="1032" width="14.140625" style="308" customWidth="1"/>
    <col min="1033" max="1033" width="11.85546875" style="308" bestFit="1" customWidth="1"/>
    <col min="1034" max="1280" width="9.140625" style="308"/>
    <col min="1281" max="1281" width="33.28515625" style="308" customWidth="1"/>
    <col min="1282" max="1282" width="21.42578125" style="308" customWidth="1"/>
    <col min="1283" max="1283" width="22" style="308" customWidth="1"/>
    <col min="1284" max="1284" width="36.140625" style="308" customWidth="1"/>
    <col min="1285" max="1285" width="22.28515625" style="308" customWidth="1"/>
    <col min="1286" max="1286" width="23.28515625" style="308" customWidth="1"/>
    <col min="1287" max="1287" width="13.140625" style="308" customWidth="1"/>
    <col min="1288" max="1288" width="14.140625" style="308" customWidth="1"/>
    <col min="1289" max="1289" width="11.85546875" style="308" bestFit="1" customWidth="1"/>
    <col min="1290" max="1536" width="9.140625" style="308"/>
    <col min="1537" max="1537" width="33.28515625" style="308" customWidth="1"/>
    <col min="1538" max="1538" width="21.42578125" style="308" customWidth="1"/>
    <col min="1539" max="1539" width="22" style="308" customWidth="1"/>
    <col min="1540" max="1540" width="36.140625" style="308" customWidth="1"/>
    <col min="1541" max="1541" width="22.28515625" style="308" customWidth="1"/>
    <col min="1542" max="1542" width="23.28515625" style="308" customWidth="1"/>
    <col min="1543" max="1543" width="13.140625" style="308" customWidth="1"/>
    <col min="1544" max="1544" width="14.140625" style="308" customWidth="1"/>
    <col min="1545" max="1545" width="11.85546875" style="308" bestFit="1" customWidth="1"/>
    <col min="1546" max="1792" width="9.140625" style="308"/>
    <col min="1793" max="1793" width="33.28515625" style="308" customWidth="1"/>
    <col min="1794" max="1794" width="21.42578125" style="308" customWidth="1"/>
    <col min="1795" max="1795" width="22" style="308" customWidth="1"/>
    <col min="1796" max="1796" width="36.140625" style="308" customWidth="1"/>
    <col min="1797" max="1797" width="22.28515625" style="308" customWidth="1"/>
    <col min="1798" max="1798" width="23.28515625" style="308" customWidth="1"/>
    <col min="1799" max="1799" width="13.140625" style="308" customWidth="1"/>
    <col min="1800" max="1800" width="14.140625" style="308" customWidth="1"/>
    <col min="1801" max="1801" width="11.85546875" style="308" bestFit="1" customWidth="1"/>
    <col min="1802" max="2048" width="9.140625" style="308"/>
    <col min="2049" max="2049" width="33.28515625" style="308" customWidth="1"/>
    <col min="2050" max="2050" width="21.42578125" style="308" customWidth="1"/>
    <col min="2051" max="2051" width="22" style="308" customWidth="1"/>
    <col min="2052" max="2052" width="36.140625" style="308" customWidth="1"/>
    <col min="2053" max="2053" width="22.28515625" style="308" customWidth="1"/>
    <col min="2054" max="2054" width="23.28515625" style="308" customWidth="1"/>
    <col min="2055" max="2055" width="13.140625" style="308" customWidth="1"/>
    <col min="2056" max="2056" width="14.140625" style="308" customWidth="1"/>
    <col min="2057" max="2057" width="11.85546875" style="308" bestFit="1" customWidth="1"/>
    <col min="2058" max="2304" width="9.140625" style="308"/>
    <col min="2305" max="2305" width="33.28515625" style="308" customWidth="1"/>
    <col min="2306" max="2306" width="21.42578125" style="308" customWidth="1"/>
    <col min="2307" max="2307" width="22" style="308" customWidth="1"/>
    <col min="2308" max="2308" width="36.140625" style="308" customWidth="1"/>
    <col min="2309" max="2309" width="22.28515625" style="308" customWidth="1"/>
    <col min="2310" max="2310" width="23.28515625" style="308" customWidth="1"/>
    <col min="2311" max="2311" width="13.140625" style="308" customWidth="1"/>
    <col min="2312" max="2312" width="14.140625" style="308" customWidth="1"/>
    <col min="2313" max="2313" width="11.85546875" style="308" bestFit="1" customWidth="1"/>
    <col min="2314" max="2560" width="9.140625" style="308"/>
    <col min="2561" max="2561" width="33.28515625" style="308" customWidth="1"/>
    <col min="2562" max="2562" width="21.42578125" style="308" customWidth="1"/>
    <col min="2563" max="2563" width="22" style="308" customWidth="1"/>
    <col min="2564" max="2564" width="36.140625" style="308" customWidth="1"/>
    <col min="2565" max="2565" width="22.28515625" style="308" customWidth="1"/>
    <col min="2566" max="2566" width="23.28515625" style="308" customWidth="1"/>
    <col min="2567" max="2567" width="13.140625" style="308" customWidth="1"/>
    <col min="2568" max="2568" width="14.140625" style="308" customWidth="1"/>
    <col min="2569" max="2569" width="11.85546875" style="308" bestFit="1" customWidth="1"/>
    <col min="2570" max="2816" width="9.140625" style="308"/>
    <col min="2817" max="2817" width="33.28515625" style="308" customWidth="1"/>
    <col min="2818" max="2818" width="21.42578125" style="308" customWidth="1"/>
    <col min="2819" max="2819" width="22" style="308" customWidth="1"/>
    <col min="2820" max="2820" width="36.140625" style="308" customWidth="1"/>
    <col min="2821" max="2821" width="22.28515625" style="308" customWidth="1"/>
    <col min="2822" max="2822" width="23.28515625" style="308" customWidth="1"/>
    <col min="2823" max="2823" width="13.140625" style="308" customWidth="1"/>
    <col min="2824" max="2824" width="14.140625" style="308" customWidth="1"/>
    <col min="2825" max="2825" width="11.85546875" style="308" bestFit="1" customWidth="1"/>
    <col min="2826" max="3072" width="9.140625" style="308"/>
    <col min="3073" max="3073" width="33.28515625" style="308" customWidth="1"/>
    <col min="3074" max="3074" width="21.42578125" style="308" customWidth="1"/>
    <col min="3075" max="3075" width="22" style="308" customWidth="1"/>
    <col min="3076" max="3076" width="36.140625" style="308" customWidth="1"/>
    <col min="3077" max="3077" width="22.28515625" style="308" customWidth="1"/>
    <col min="3078" max="3078" width="23.28515625" style="308" customWidth="1"/>
    <col min="3079" max="3079" width="13.140625" style="308" customWidth="1"/>
    <col min="3080" max="3080" width="14.140625" style="308" customWidth="1"/>
    <col min="3081" max="3081" width="11.85546875" style="308" bestFit="1" customWidth="1"/>
    <col min="3082" max="3328" width="9.140625" style="308"/>
    <col min="3329" max="3329" width="33.28515625" style="308" customWidth="1"/>
    <col min="3330" max="3330" width="21.42578125" style="308" customWidth="1"/>
    <col min="3331" max="3331" width="22" style="308" customWidth="1"/>
    <col min="3332" max="3332" width="36.140625" style="308" customWidth="1"/>
    <col min="3333" max="3333" width="22.28515625" style="308" customWidth="1"/>
    <col min="3334" max="3334" width="23.28515625" style="308" customWidth="1"/>
    <col min="3335" max="3335" width="13.140625" style="308" customWidth="1"/>
    <col min="3336" max="3336" width="14.140625" style="308" customWidth="1"/>
    <col min="3337" max="3337" width="11.85546875" style="308" bestFit="1" customWidth="1"/>
    <col min="3338" max="3584" width="9.140625" style="308"/>
    <col min="3585" max="3585" width="33.28515625" style="308" customWidth="1"/>
    <col min="3586" max="3586" width="21.42578125" style="308" customWidth="1"/>
    <col min="3587" max="3587" width="22" style="308" customWidth="1"/>
    <col min="3588" max="3588" width="36.140625" style="308" customWidth="1"/>
    <col min="3589" max="3589" width="22.28515625" style="308" customWidth="1"/>
    <col min="3590" max="3590" width="23.28515625" style="308" customWidth="1"/>
    <col min="3591" max="3591" width="13.140625" style="308" customWidth="1"/>
    <col min="3592" max="3592" width="14.140625" style="308" customWidth="1"/>
    <col min="3593" max="3593" width="11.85546875" style="308" bestFit="1" customWidth="1"/>
    <col min="3594" max="3840" width="9.140625" style="308"/>
    <col min="3841" max="3841" width="33.28515625" style="308" customWidth="1"/>
    <col min="3842" max="3842" width="21.42578125" style="308" customWidth="1"/>
    <col min="3843" max="3843" width="22" style="308" customWidth="1"/>
    <col min="3844" max="3844" width="36.140625" style="308" customWidth="1"/>
    <col min="3845" max="3845" width="22.28515625" style="308" customWidth="1"/>
    <col min="3846" max="3846" width="23.28515625" style="308" customWidth="1"/>
    <col min="3847" max="3847" width="13.140625" style="308" customWidth="1"/>
    <col min="3848" max="3848" width="14.140625" style="308" customWidth="1"/>
    <col min="3849" max="3849" width="11.85546875" style="308" bestFit="1" customWidth="1"/>
    <col min="3850" max="4096" width="9.140625" style="308"/>
    <col min="4097" max="4097" width="33.28515625" style="308" customWidth="1"/>
    <col min="4098" max="4098" width="21.42578125" style="308" customWidth="1"/>
    <col min="4099" max="4099" width="22" style="308" customWidth="1"/>
    <col min="4100" max="4100" width="36.140625" style="308" customWidth="1"/>
    <col min="4101" max="4101" width="22.28515625" style="308" customWidth="1"/>
    <col min="4102" max="4102" width="23.28515625" style="308" customWidth="1"/>
    <col min="4103" max="4103" width="13.140625" style="308" customWidth="1"/>
    <col min="4104" max="4104" width="14.140625" style="308" customWidth="1"/>
    <col min="4105" max="4105" width="11.85546875" style="308" bestFit="1" customWidth="1"/>
    <col min="4106" max="4352" width="9.140625" style="308"/>
    <col min="4353" max="4353" width="33.28515625" style="308" customWidth="1"/>
    <col min="4354" max="4354" width="21.42578125" style="308" customWidth="1"/>
    <col min="4355" max="4355" width="22" style="308" customWidth="1"/>
    <col min="4356" max="4356" width="36.140625" style="308" customWidth="1"/>
    <col min="4357" max="4357" width="22.28515625" style="308" customWidth="1"/>
    <col min="4358" max="4358" width="23.28515625" style="308" customWidth="1"/>
    <col min="4359" max="4359" width="13.140625" style="308" customWidth="1"/>
    <col min="4360" max="4360" width="14.140625" style="308" customWidth="1"/>
    <col min="4361" max="4361" width="11.85546875" style="308" bestFit="1" customWidth="1"/>
    <col min="4362" max="4608" width="9.140625" style="308"/>
    <col min="4609" max="4609" width="33.28515625" style="308" customWidth="1"/>
    <col min="4610" max="4610" width="21.42578125" style="308" customWidth="1"/>
    <col min="4611" max="4611" width="22" style="308" customWidth="1"/>
    <col min="4612" max="4612" width="36.140625" style="308" customWidth="1"/>
    <col min="4613" max="4613" width="22.28515625" style="308" customWidth="1"/>
    <col min="4614" max="4614" width="23.28515625" style="308" customWidth="1"/>
    <col min="4615" max="4615" width="13.140625" style="308" customWidth="1"/>
    <col min="4616" max="4616" width="14.140625" style="308" customWidth="1"/>
    <col min="4617" max="4617" width="11.85546875" style="308" bestFit="1" customWidth="1"/>
    <col min="4618" max="4864" width="9.140625" style="308"/>
    <col min="4865" max="4865" width="33.28515625" style="308" customWidth="1"/>
    <col min="4866" max="4866" width="21.42578125" style="308" customWidth="1"/>
    <col min="4867" max="4867" width="22" style="308" customWidth="1"/>
    <col min="4868" max="4868" width="36.140625" style="308" customWidth="1"/>
    <col min="4869" max="4869" width="22.28515625" style="308" customWidth="1"/>
    <col min="4870" max="4870" width="23.28515625" style="308" customWidth="1"/>
    <col min="4871" max="4871" width="13.140625" style="308" customWidth="1"/>
    <col min="4872" max="4872" width="14.140625" style="308" customWidth="1"/>
    <col min="4873" max="4873" width="11.85546875" style="308" bestFit="1" customWidth="1"/>
    <col min="4874" max="5120" width="9.140625" style="308"/>
    <col min="5121" max="5121" width="33.28515625" style="308" customWidth="1"/>
    <col min="5122" max="5122" width="21.42578125" style="308" customWidth="1"/>
    <col min="5123" max="5123" width="22" style="308" customWidth="1"/>
    <col min="5124" max="5124" width="36.140625" style="308" customWidth="1"/>
    <col min="5125" max="5125" width="22.28515625" style="308" customWidth="1"/>
    <col min="5126" max="5126" width="23.28515625" style="308" customWidth="1"/>
    <col min="5127" max="5127" width="13.140625" style="308" customWidth="1"/>
    <col min="5128" max="5128" width="14.140625" style="308" customWidth="1"/>
    <col min="5129" max="5129" width="11.85546875" style="308" bestFit="1" customWidth="1"/>
    <col min="5130" max="5376" width="9.140625" style="308"/>
    <col min="5377" max="5377" width="33.28515625" style="308" customWidth="1"/>
    <col min="5378" max="5378" width="21.42578125" style="308" customWidth="1"/>
    <col min="5379" max="5379" width="22" style="308" customWidth="1"/>
    <col min="5380" max="5380" width="36.140625" style="308" customWidth="1"/>
    <col min="5381" max="5381" width="22.28515625" style="308" customWidth="1"/>
    <col min="5382" max="5382" width="23.28515625" style="308" customWidth="1"/>
    <col min="5383" max="5383" width="13.140625" style="308" customWidth="1"/>
    <col min="5384" max="5384" width="14.140625" style="308" customWidth="1"/>
    <col min="5385" max="5385" width="11.85546875" style="308" bestFit="1" customWidth="1"/>
    <col min="5386" max="5632" width="9.140625" style="308"/>
    <col min="5633" max="5633" width="33.28515625" style="308" customWidth="1"/>
    <col min="5634" max="5634" width="21.42578125" style="308" customWidth="1"/>
    <col min="5635" max="5635" width="22" style="308" customWidth="1"/>
    <col min="5636" max="5636" width="36.140625" style="308" customWidth="1"/>
    <col min="5637" max="5637" width="22.28515625" style="308" customWidth="1"/>
    <col min="5638" max="5638" width="23.28515625" style="308" customWidth="1"/>
    <col min="5639" max="5639" width="13.140625" style="308" customWidth="1"/>
    <col min="5640" max="5640" width="14.140625" style="308" customWidth="1"/>
    <col min="5641" max="5641" width="11.85546875" style="308" bestFit="1" customWidth="1"/>
    <col min="5642" max="5888" width="9.140625" style="308"/>
    <col min="5889" max="5889" width="33.28515625" style="308" customWidth="1"/>
    <col min="5890" max="5890" width="21.42578125" style="308" customWidth="1"/>
    <col min="5891" max="5891" width="22" style="308" customWidth="1"/>
    <col min="5892" max="5892" width="36.140625" style="308" customWidth="1"/>
    <col min="5893" max="5893" width="22.28515625" style="308" customWidth="1"/>
    <col min="5894" max="5894" width="23.28515625" style="308" customWidth="1"/>
    <col min="5895" max="5895" width="13.140625" style="308" customWidth="1"/>
    <col min="5896" max="5896" width="14.140625" style="308" customWidth="1"/>
    <col min="5897" max="5897" width="11.85546875" style="308" bestFit="1" customWidth="1"/>
    <col min="5898" max="6144" width="9.140625" style="308"/>
    <col min="6145" max="6145" width="33.28515625" style="308" customWidth="1"/>
    <col min="6146" max="6146" width="21.42578125" style="308" customWidth="1"/>
    <col min="6147" max="6147" width="22" style="308" customWidth="1"/>
    <col min="6148" max="6148" width="36.140625" style="308" customWidth="1"/>
    <col min="6149" max="6149" width="22.28515625" style="308" customWidth="1"/>
    <col min="6150" max="6150" width="23.28515625" style="308" customWidth="1"/>
    <col min="6151" max="6151" width="13.140625" style="308" customWidth="1"/>
    <col min="6152" max="6152" width="14.140625" style="308" customWidth="1"/>
    <col min="6153" max="6153" width="11.85546875" style="308" bestFit="1" customWidth="1"/>
    <col min="6154" max="6400" width="9.140625" style="308"/>
    <col min="6401" max="6401" width="33.28515625" style="308" customWidth="1"/>
    <col min="6402" max="6402" width="21.42578125" style="308" customWidth="1"/>
    <col min="6403" max="6403" width="22" style="308" customWidth="1"/>
    <col min="6404" max="6404" width="36.140625" style="308" customWidth="1"/>
    <col min="6405" max="6405" width="22.28515625" style="308" customWidth="1"/>
    <col min="6406" max="6406" width="23.28515625" style="308" customWidth="1"/>
    <col min="6407" max="6407" width="13.140625" style="308" customWidth="1"/>
    <col min="6408" max="6408" width="14.140625" style="308" customWidth="1"/>
    <col min="6409" max="6409" width="11.85546875" style="308" bestFit="1" customWidth="1"/>
    <col min="6410" max="6656" width="9.140625" style="308"/>
    <col min="6657" max="6657" width="33.28515625" style="308" customWidth="1"/>
    <col min="6658" max="6658" width="21.42578125" style="308" customWidth="1"/>
    <col min="6659" max="6659" width="22" style="308" customWidth="1"/>
    <col min="6660" max="6660" width="36.140625" style="308" customWidth="1"/>
    <col min="6661" max="6661" width="22.28515625" style="308" customWidth="1"/>
    <col min="6662" max="6662" width="23.28515625" style="308" customWidth="1"/>
    <col min="6663" max="6663" width="13.140625" style="308" customWidth="1"/>
    <col min="6664" max="6664" width="14.140625" style="308" customWidth="1"/>
    <col min="6665" max="6665" width="11.85546875" style="308" bestFit="1" customWidth="1"/>
    <col min="6666" max="6912" width="9.140625" style="308"/>
    <col min="6913" max="6913" width="33.28515625" style="308" customWidth="1"/>
    <col min="6914" max="6914" width="21.42578125" style="308" customWidth="1"/>
    <col min="6915" max="6915" width="22" style="308" customWidth="1"/>
    <col min="6916" max="6916" width="36.140625" style="308" customWidth="1"/>
    <col min="6917" max="6917" width="22.28515625" style="308" customWidth="1"/>
    <col min="6918" max="6918" width="23.28515625" style="308" customWidth="1"/>
    <col min="6919" max="6919" width="13.140625" style="308" customWidth="1"/>
    <col min="6920" max="6920" width="14.140625" style="308" customWidth="1"/>
    <col min="6921" max="6921" width="11.85546875" style="308" bestFit="1" customWidth="1"/>
    <col min="6922" max="7168" width="9.140625" style="308"/>
    <col min="7169" max="7169" width="33.28515625" style="308" customWidth="1"/>
    <col min="7170" max="7170" width="21.42578125" style="308" customWidth="1"/>
    <col min="7171" max="7171" width="22" style="308" customWidth="1"/>
    <col min="7172" max="7172" width="36.140625" style="308" customWidth="1"/>
    <col min="7173" max="7173" width="22.28515625" style="308" customWidth="1"/>
    <col min="7174" max="7174" width="23.28515625" style="308" customWidth="1"/>
    <col min="7175" max="7175" width="13.140625" style="308" customWidth="1"/>
    <col min="7176" max="7176" width="14.140625" style="308" customWidth="1"/>
    <col min="7177" max="7177" width="11.85546875" style="308" bestFit="1" customWidth="1"/>
    <col min="7178" max="7424" width="9.140625" style="308"/>
    <col min="7425" max="7425" width="33.28515625" style="308" customWidth="1"/>
    <col min="7426" max="7426" width="21.42578125" style="308" customWidth="1"/>
    <col min="7427" max="7427" width="22" style="308" customWidth="1"/>
    <col min="7428" max="7428" width="36.140625" style="308" customWidth="1"/>
    <col min="7429" max="7429" width="22.28515625" style="308" customWidth="1"/>
    <col min="7430" max="7430" width="23.28515625" style="308" customWidth="1"/>
    <col min="7431" max="7431" width="13.140625" style="308" customWidth="1"/>
    <col min="7432" max="7432" width="14.140625" style="308" customWidth="1"/>
    <col min="7433" max="7433" width="11.85546875" style="308" bestFit="1" customWidth="1"/>
    <col min="7434" max="7680" width="9.140625" style="308"/>
    <col min="7681" max="7681" width="33.28515625" style="308" customWidth="1"/>
    <col min="7682" max="7682" width="21.42578125" style="308" customWidth="1"/>
    <col min="7683" max="7683" width="22" style="308" customWidth="1"/>
    <col min="7684" max="7684" width="36.140625" style="308" customWidth="1"/>
    <col min="7685" max="7685" width="22.28515625" style="308" customWidth="1"/>
    <col min="7686" max="7686" width="23.28515625" style="308" customWidth="1"/>
    <col min="7687" max="7687" width="13.140625" style="308" customWidth="1"/>
    <col min="7688" max="7688" width="14.140625" style="308" customWidth="1"/>
    <col min="7689" max="7689" width="11.85546875" style="308" bestFit="1" customWidth="1"/>
    <col min="7690" max="7936" width="9.140625" style="308"/>
    <col min="7937" max="7937" width="33.28515625" style="308" customWidth="1"/>
    <col min="7938" max="7938" width="21.42578125" style="308" customWidth="1"/>
    <col min="7939" max="7939" width="22" style="308" customWidth="1"/>
    <col min="7940" max="7940" width="36.140625" style="308" customWidth="1"/>
    <col min="7941" max="7941" width="22.28515625" style="308" customWidth="1"/>
    <col min="7942" max="7942" width="23.28515625" style="308" customWidth="1"/>
    <col min="7943" max="7943" width="13.140625" style="308" customWidth="1"/>
    <col min="7944" max="7944" width="14.140625" style="308" customWidth="1"/>
    <col min="7945" max="7945" width="11.85546875" style="308" bestFit="1" customWidth="1"/>
    <col min="7946" max="8192" width="9.140625" style="308"/>
    <col min="8193" max="8193" width="33.28515625" style="308" customWidth="1"/>
    <col min="8194" max="8194" width="21.42578125" style="308" customWidth="1"/>
    <col min="8195" max="8195" width="22" style="308" customWidth="1"/>
    <col min="8196" max="8196" width="36.140625" style="308" customWidth="1"/>
    <col min="8197" max="8197" width="22.28515625" style="308" customWidth="1"/>
    <col min="8198" max="8198" width="23.28515625" style="308" customWidth="1"/>
    <col min="8199" max="8199" width="13.140625" style="308" customWidth="1"/>
    <col min="8200" max="8200" width="14.140625" style="308" customWidth="1"/>
    <col min="8201" max="8201" width="11.85546875" style="308" bestFit="1" customWidth="1"/>
    <col min="8202" max="8448" width="9.140625" style="308"/>
    <col min="8449" max="8449" width="33.28515625" style="308" customWidth="1"/>
    <col min="8450" max="8450" width="21.42578125" style="308" customWidth="1"/>
    <col min="8451" max="8451" width="22" style="308" customWidth="1"/>
    <col min="8452" max="8452" width="36.140625" style="308" customWidth="1"/>
    <col min="8453" max="8453" width="22.28515625" style="308" customWidth="1"/>
    <col min="8454" max="8454" width="23.28515625" style="308" customWidth="1"/>
    <col min="8455" max="8455" width="13.140625" style="308" customWidth="1"/>
    <col min="8456" max="8456" width="14.140625" style="308" customWidth="1"/>
    <col min="8457" max="8457" width="11.85546875" style="308" bestFit="1" customWidth="1"/>
    <col min="8458" max="8704" width="9.140625" style="308"/>
    <col min="8705" max="8705" width="33.28515625" style="308" customWidth="1"/>
    <col min="8706" max="8706" width="21.42578125" style="308" customWidth="1"/>
    <col min="8707" max="8707" width="22" style="308" customWidth="1"/>
    <col min="8708" max="8708" width="36.140625" style="308" customWidth="1"/>
    <col min="8709" max="8709" width="22.28515625" style="308" customWidth="1"/>
    <col min="8710" max="8710" width="23.28515625" style="308" customWidth="1"/>
    <col min="8711" max="8711" width="13.140625" style="308" customWidth="1"/>
    <col min="8712" max="8712" width="14.140625" style="308" customWidth="1"/>
    <col min="8713" max="8713" width="11.85546875" style="308" bestFit="1" customWidth="1"/>
    <col min="8714" max="8960" width="9.140625" style="308"/>
    <col min="8961" max="8961" width="33.28515625" style="308" customWidth="1"/>
    <col min="8962" max="8962" width="21.42578125" style="308" customWidth="1"/>
    <col min="8963" max="8963" width="22" style="308" customWidth="1"/>
    <col min="8964" max="8964" width="36.140625" style="308" customWidth="1"/>
    <col min="8965" max="8965" width="22.28515625" style="308" customWidth="1"/>
    <col min="8966" max="8966" width="23.28515625" style="308" customWidth="1"/>
    <col min="8967" max="8967" width="13.140625" style="308" customWidth="1"/>
    <col min="8968" max="8968" width="14.140625" style="308" customWidth="1"/>
    <col min="8969" max="8969" width="11.85546875" style="308" bestFit="1" customWidth="1"/>
    <col min="8970" max="9216" width="9.140625" style="308"/>
    <col min="9217" max="9217" width="33.28515625" style="308" customWidth="1"/>
    <col min="9218" max="9218" width="21.42578125" style="308" customWidth="1"/>
    <col min="9219" max="9219" width="22" style="308" customWidth="1"/>
    <col min="9220" max="9220" width="36.140625" style="308" customWidth="1"/>
    <col min="9221" max="9221" width="22.28515625" style="308" customWidth="1"/>
    <col min="9222" max="9222" width="23.28515625" style="308" customWidth="1"/>
    <col min="9223" max="9223" width="13.140625" style="308" customWidth="1"/>
    <col min="9224" max="9224" width="14.140625" style="308" customWidth="1"/>
    <col min="9225" max="9225" width="11.85546875" style="308" bestFit="1" customWidth="1"/>
    <col min="9226" max="9472" width="9.140625" style="308"/>
    <col min="9473" max="9473" width="33.28515625" style="308" customWidth="1"/>
    <col min="9474" max="9474" width="21.42578125" style="308" customWidth="1"/>
    <col min="9475" max="9475" width="22" style="308" customWidth="1"/>
    <col min="9476" max="9476" width="36.140625" style="308" customWidth="1"/>
    <col min="9477" max="9477" width="22.28515625" style="308" customWidth="1"/>
    <col min="9478" max="9478" width="23.28515625" style="308" customWidth="1"/>
    <col min="9479" max="9479" width="13.140625" style="308" customWidth="1"/>
    <col min="9480" max="9480" width="14.140625" style="308" customWidth="1"/>
    <col min="9481" max="9481" width="11.85546875" style="308" bestFit="1" customWidth="1"/>
    <col min="9482" max="9728" width="9.140625" style="308"/>
    <col min="9729" max="9729" width="33.28515625" style="308" customWidth="1"/>
    <col min="9730" max="9730" width="21.42578125" style="308" customWidth="1"/>
    <col min="9731" max="9731" width="22" style="308" customWidth="1"/>
    <col min="9732" max="9732" width="36.140625" style="308" customWidth="1"/>
    <col min="9733" max="9733" width="22.28515625" style="308" customWidth="1"/>
    <col min="9734" max="9734" width="23.28515625" style="308" customWidth="1"/>
    <col min="9735" max="9735" width="13.140625" style="308" customWidth="1"/>
    <col min="9736" max="9736" width="14.140625" style="308" customWidth="1"/>
    <col min="9737" max="9737" width="11.85546875" style="308" bestFit="1" customWidth="1"/>
    <col min="9738" max="9984" width="9.140625" style="308"/>
    <col min="9985" max="9985" width="33.28515625" style="308" customWidth="1"/>
    <col min="9986" max="9986" width="21.42578125" style="308" customWidth="1"/>
    <col min="9987" max="9987" width="22" style="308" customWidth="1"/>
    <col min="9988" max="9988" width="36.140625" style="308" customWidth="1"/>
    <col min="9989" max="9989" width="22.28515625" style="308" customWidth="1"/>
    <col min="9990" max="9990" width="23.28515625" style="308" customWidth="1"/>
    <col min="9991" max="9991" width="13.140625" style="308" customWidth="1"/>
    <col min="9992" max="9992" width="14.140625" style="308" customWidth="1"/>
    <col min="9993" max="9993" width="11.85546875" style="308" bestFit="1" customWidth="1"/>
    <col min="9994" max="10240" width="9.140625" style="308"/>
    <col min="10241" max="10241" width="33.28515625" style="308" customWidth="1"/>
    <col min="10242" max="10242" width="21.42578125" style="308" customWidth="1"/>
    <col min="10243" max="10243" width="22" style="308" customWidth="1"/>
    <col min="10244" max="10244" width="36.140625" style="308" customWidth="1"/>
    <col min="10245" max="10245" width="22.28515625" style="308" customWidth="1"/>
    <col min="10246" max="10246" width="23.28515625" style="308" customWidth="1"/>
    <col min="10247" max="10247" width="13.140625" style="308" customWidth="1"/>
    <col min="10248" max="10248" width="14.140625" style="308" customWidth="1"/>
    <col min="10249" max="10249" width="11.85546875" style="308" bestFit="1" customWidth="1"/>
    <col min="10250" max="10496" width="9.140625" style="308"/>
    <col min="10497" max="10497" width="33.28515625" style="308" customWidth="1"/>
    <col min="10498" max="10498" width="21.42578125" style="308" customWidth="1"/>
    <col min="10499" max="10499" width="22" style="308" customWidth="1"/>
    <col min="10500" max="10500" width="36.140625" style="308" customWidth="1"/>
    <col min="10501" max="10501" width="22.28515625" style="308" customWidth="1"/>
    <col min="10502" max="10502" width="23.28515625" style="308" customWidth="1"/>
    <col min="10503" max="10503" width="13.140625" style="308" customWidth="1"/>
    <col min="10504" max="10504" width="14.140625" style="308" customWidth="1"/>
    <col min="10505" max="10505" width="11.85546875" style="308" bestFit="1" customWidth="1"/>
    <col min="10506" max="10752" width="9.140625" style="308"/>
    <col min="10753" max="10753" width="33.28515625" style="308" customWidth="1"/>
    <col min="10754" max="10754" width="21.42578125" style="308" customWidth="1"/>
    <col min="10755" max="10755" width="22" style="308" customWidth="1"/>
    <col min="10756" max="10756" width="36.140625" style="308" customWidth="1"/>
    <col min="10757" max="10757" width="22.28515625" style="308" customWidth="1"/>
    <col min="10758" max="10758" width="23.28515625" style="308" customWidth="1"/>
    <col min="10759" max="10759" width="13.140625" style="308" customWidth="1"/>
    <col min="10760" max="10760" width="14.140625" style="308" customWidth="1"/>
    <col min="10761" max="10761" width="11.85546875" style="308" bestFit="1" customWidth="1"/>
    <col min="10762" max="11008" width="9.140625" style="308"/>
    <col min="11009" max="11009" width="33.28515625" style="308" customWidth="1"/>
    <col min="11010" max="11010" width="21.42578125" style="308" customWidth="1"/>
    <col min="11011" max="11011" width="22" style="308" customWidth="1"/>
    <col min="11012" max="11012" width="36.140625" style="308" customWidth="1"/>
    <col min="11013" max="11013" width="22.28515625" style="308" customWidth="1"/>
    <col min="11014" max="11014" width="23.28515625" style="308" customWidth="1"/>
    <col min="11015" max="11015" width="13.140625" style="308" customWidth="1"/>
    <col min="11016" max="11016" width="14.140625" style="308" customWidth="1"/>
    <col min="11017" max="11017" width="11.85546875" style="308" bestFit="1" customWidth="1"/>
    <col min="11018" max="11264" width="9.140625" style="308"/>
    <col min="11265" max="11265" width="33.28515625" style="308" customWidth="1"/>
    <col min="11266" max="11266" width="21.42578125" style="308" customWidth="1"/>
    <col min="11267" max="11267" width="22" style="308" customWidth="1"/>
    <col min="11268" max="11268" width="36.140625" style="308" customWidth="1"/>
    <col min="11269" max="11269" width="22.28515625" style="308" customWidth="1"/>
    <col min="11270" max="11270" width="23.28515625" style="308" customWidth="1"/>
    <col min="11271" max="11271" width="13.140625" style="308" customWidth="1"/>
    <col min="11272" max="11272" width="14.140625" style="308" customWidth="1"/>
    <col min="11273" max="11273" width="11.85546875" style="308" bestFit="1" customWidth="1"/>
    <col min="11274" max="11520" width="9.140625" style="308"/>
    <col min="11521" max="11521" width="33.28515625" style="308" customWidth="1"/>
    <col min="11522" max="11522" width="21.42578125" style="308" customWidth="1"/>
    <col min="11523" max="11523" width="22" style="308" customWidth="1"/>
    <col min="11524" max="11524" width="36.140625" style="308" customWidth="1"/>
    <col min="11525" max="11525" width="22.28515625" style="308" customWidth="1"/>
    <col min="11526" max="11526" width="23.28515625" style="308" customWidth="1"/>
    <col min="11527" max="11527" width="13.140625" style="308" customWidth="1"/>
    <col min="11528" max="11528" width="14.140625" style="308" customWidth="1"/>
    <col min="11529" max="11529" width="11.85546875" style="308" bestFit="1" customWidth="1"/>
    <col min="11530" max="11776" width="9.140625" style="308"/>
    <col min="11777" max="11777" width="33.28515625" style="308" customWidth="1"/>
    <col min="11778" max="11778" width="21.42578125" style="308" customWidth="1"/>
    <col min="11779" max="11779" width="22" style="308" customWidth="1"/>
    <col min="11780" max="11780" width="36.140625" style="308" customWidth="1"/>
    <col min="11781" max="11781" width="22.28515625" style="308" customWidth="1"/>
    <col min="11782" max="11782" width="23.28515625" style="308" customWidth="1"/>
    <col min="11783" max="11783" width="13.140625" style="308" customWidth="1"/>
    <col min="11784" max="11784" width="14.140625" style="308" customWidth="1"/>
    <col min="11785" max="11785" width="11.85546875" style="308" bestFit="1" customWidth="1"/>
    <col min="11786" max="12032" width="9.140625" style="308"/>
    <col min="12033" max="12033" width="33.28515625" style="308" customWidth="1"/>
    <col min="12034" max="12034" width="21.42578125" style="308" customWidth="1"/>
    <col min="12035" max="12035" width="22" style="308" customWidth="1"/>
    <col min="12036" max="12036" width="36.140625" style="308" customWidth="1"/>
    <col min="12037" max="12037" width="22.28515625" style="308" customWidth="1"/>
    <col min="12038" max="12038" width="23.28515625" style="308" customWidth="1"/>
    <col min="12039" max="12039" width="13.140625" style="308" customWidth="1"/>
    <col min="12040" max="12040" width="14.140625" style="308" customWidth="1"/>
    <col min="12041" max="12041" width="11.85546875" style="308" bestFit="1" customWidth="1"/>
    <col min="12042" max="12288" width="9.140625" style="308"/>
    <col min="12289" max="12289" width="33.28515625" style="308" customWidth="1"/>
    <col min="12290" max="12290" width="21.42578125" style="308" customWidth="1"/>
    <col min="12291" max="12291" width="22" style="308" customWidth="1"/>
    <col min="12292" max="12292" width="36.140625" style="308" customWidth="1"/>
    <col min="12293" max="12293" width="22.28515625" style="308" customWidth="1"/>
    <col min="12294" max="12294" width="23.28515625" style="308" customWidth="1"/>
    <col min="12295" max="12295" width="13.140625" style="308" customWidth="1"/>
    <col min="12296" max="12296" width="14.140625" style="308" customWidth="1"/>
    <col min="12297" max="12297" width="11.85546875" style="308" bestFit="1" customWidth="1"/>
    <col min="12298" max="12544" width="9.140625" style="308"/>
    <col min="12545" max="12545" width="33.28515625" style="308" customWidth="1"/>
    <col min="12546" max="12546" width="21.42578125" style="308" customWidth="1"/>
    <col min="12547" max="12547" width="22" style="308" customWidth="1"/>
    <col min="12548" max="12548" width="36.140625" style="308" customWidth="1"/>
    <col min="12549" max="12549" width="22.28515625" style="308" customWidth="1"/>
    <col min="12550" max="12550" width="23.28515625" style="308" customWidth="1"/>
    <col min="12551" max="12551" width="13.140625" style="308" customWidth="1"/>
    <col min="12552" max="12552" width="14.140625" style="308" customWidth="1"/>
    <col min="12553" max="12553" width="11.85546875" style="308" bestFit="1" customWidth="1"/>
    <col min="12554" max="12800" width="9.140625" style="308"/>
    <col min="12801" max="12801" width="33.28515625" style="308" customWidth="1"/>
    <col min="12802" max="12802" width="21.42578125" style="308" customWidth="1"/>
    <col min="12803" max="12803" width="22" style="308" customWidth="1"/>
    <col min="12804" max="12804" width="36.140625" style="308" customWidth="1"/>
    <col min="12805" max="12805" width="22.28515625" style="308" customWidth="1"/>
    <col min="12806" max="12806" width="23.28515625" style="308" customWidth="1"/>
    <col min="12807" max="12807" width="13.140625" style="308" customWidth="1"/>
    <col min="12808" max="12808" width="14.140625" style="308" customWidth="1"/>
    <col min="12809" max="12809" width="11.85546875" style="308" bestFit="1" customWidth="1"/>
    <col min="12810" max="13056" width="9.140625" style="308"/>
    <col min="13057" max="13057" width="33.28515625" style="308" customWidth="1"/>
    <col min="13058" max="13058" width="21.42578125" style="308" customWidth="1"/>
    <col min="13059" max="13059" width="22" style="308" customWidth="1"/>
    <col min="13060" max="13060" width="36.140625" style="308" customWidth="1"/>
    <col min="13061" max="13061" width="22.28515625" style="308" customWidth="1"/>
    <col min="13062" max="13062" width="23.28515625" style="308" customWidth="1"/>
    <col min="13063" max="13063" width="13.140625" style="308" customWidth="1"/>
    <col min="13064" max="13064" width="14.140625" style="308" customWidth="1"/>
    <col min="13065" max="13065" width="11.85546875" style="308" bestFit="1" customWidth="1"/>
    <col min="13066" max="13312" width="9.140625" style="308"/>
    <col min="13313" max="13313" width="33.28515625" style="308" customWidth="1"/>
    <col min="13314" max="13314" width="21.42578125" style="308" customWidth="1"/>
    <col min="13315" max="13315" width="22" style="308" customWidth="1"/>
    <col min="13316" max="13316" width="36.140625" style="308" customWidth="1"/>
    <col min="13317" max="13317" width="22.28515625" style="308" customWidth="1"/>
    <col min="13318" max="13318" width="23.28515625" style="308" customWidth="1"/>
    <col min="13319" max="13319" width="13.140625" style="308" customWidth="1"/>
    <col min="13320" max="13320" width="14.140625" style="308" customWidth="1"/>
    <col min="13321" max="13321" width="11.85546875" style="308" bestFit="1" customWidth="1"/>
    <col min="13322" max="13568" width="9.140625" style="308"/>
    <col min="13569" max="13569" width="33.28515625" style="308" customWidth="1"/>
    <col min="13570" max="13570" width="21.42578125" style="308" customWidth="1"/>
    <col min="13571" max="13571" width="22" style="308" customWidth="1"/>
    <col min="13572" max="13572" width="36.140625" style="308" customWidth="1"/>
    <col min="13573" max="13573" width="22.28515625" style="308" customWidth="1"/>
    <col min="13574" max="13574" width="23.28515625" style="308" customWidth="1"/>
    <col min="13575" max="13575" width="13.140625" style="308" customWidth="1"/>
    <col min="13576" max="13576" width="14.140625" style="308" customWidth="1"/>
    <col min="13577" max="13577" width="11.85546875" style="308" bestFit="1" customWidth="1"/>
    <col min="13578" max="13824" width="9.140625" style="308"/>
    <col min="13825" max="13825" width="33.28515625" style="308" customWidth="1"/>
    <col min="13826" max="13826" width="21.42578125" style="308" customWidth="1"/>
    <col min="13827" max="13827" width="22" style="308" customWidth="1"/>
    <col min="13828" max="13828" width="36.140625" style="308" customWidth="1"/>
    <col min="13829" max="13829" width="22.28515625" style="308" customWidth="1"/>
    <col min="13830" max="13830" width="23.28515625" style="308" customWidth="1"/>
    <col min="13831" max="13831" width="13.140625" style="308" customWidth="1"/>
    <col min="13832" max="13832" width="14.140625" style="308" customWidth="1"/>
    <col min="13833" max="13833" width="11.85546875" style="308" bestFit="1" customWidth="1"/>
    <col min="13834" max="14080" width="9.140625" style="308"/>
    <col min="14081" max="14081" width="33.28515625" style="308" customWidth="1"/>
    <col min="14082" max="14082" width="21.42578125" style="308" customWidth="1"/>
    <col min="14083" max="14083" width="22" style="308" customWidth="1"/>
    <col min="14084" max="14084" width="36.140625" style="308" customWidth="1"/>
    <col min="14085" max="14085" width="22.28515625" style="308" customWidth="1"/>
    <col min="14086" max="14086" width="23.28515625" style="308" customWidth="1"/>
    <col min="14087" max="14087" width="13.140625" style="308" customWidth="1"/>
    <col min="14088" max="14088" width="14.140625" style="308" customWidth="1"/>
    <col min="14089" max="14089" width="11.85546875" style="308" bestFit="1" customWidth="1"/>
    <col min="14090" max="14336" width="9.140625" style="308"/>
    <col min="14337" max="14337" width="33.28515625" style="308" customWidth="1"/>
    <col min="14338" max="14338" width="21.42578125" style="308" customWidth="1"/>
    <col min="14339" max="14339" width="22" style="308" customWidth="1"/>
    <col min="14340" max="14340" width="36.140625" style="308" customWidth="1"/>
    <col min="14341" max="14341" width="22.28515625" style="308" customWidth="1"/>
    <col min="14342" max="14342" width="23.28515625" style="308" customWidth="1"/>
    <col min="14343" max="14343" width="13.140625" style="308" customWidth="1"/>
    <col min="14344" max="14344" width="14.140625" style="308" customWidth="1"/>
    <col min="14345" max="14345" width="11.85546875" style="308" bestFit="1" customWidth="1"/>
    <col min="14346" max="14592" width="9.140625" style="308"/>
    <col min="14593" max="14593" width="33.28515625" style="308" customWidth="1"/>
    <col min="14594" max="14594" width="21.42578125" style="308" customWidth="1"/>
    <col min="14595" max="14595" width="22" style="308" customWidth="1"/>
    <col min="14596" max="14596" width="36.140625" style="308" customWidth="1"/>
    <col min="14597" max="14597" width="22.28515625" style="308" customWidth="1"/>
    <col min="14598" max="14598" width="23.28515625" style="308" customWidth="1"/>
    <col min="14599" max="14599" width="13.140625" style="308" customWidth="1"/>
    <col min="14600" max="14600" width="14.140625" style="308" customWidth="1"/>
    <col min="14601" max="14601" width="11.85546875" style="308" bestFit="1" customWidth="1"/>
    <col min="14602" max="14848" width="9.140625" style="308"/>
    <col min="14849" max="14849" width="33.28515625" style="308" customWidth="1"/>
    <col min="14850" max="14850" width="21.42578125" style="308" customWidth="1"/>
    <col min="14851" max="14851" width="22" style="308" customWidth="1"/>
    <col min="14852" max="14852" width="36.140625" style="308" customWidth="1"/>
    <col min="14853" max="14853" width="22.28515625" style="308" customWidth="1"/>
    <col min="14854" max="14854" width="23.28515625" style="308" customWidth="1"/>
    <col min="14855" max="14855" width="13.140625" style="308" customWidth="1"/>
    <col min="14856" max="14856" width="14.140625" style="308" customWidth="1"/>
    <col min="14857" max="14857" width="11.85546875" style="308" bestFit="1" customWidth="1"/>
    <col min="14858" max="15104" width="9.140625" style="308"/>
    <col min="15105" max="15105" width="33.28515625" style="308" customWidth="1"/>
    <col min="15106" max="15106" width="21.42578125" style="308" customWidth="1"/>
    <col min="15107" max="15107" width="22" style="308" customWidth="1"/>
    <col min="15108" max="15108" width="36.140625" style="308" customWidth="1"/>
    <col min="15109" max="15109" width="22.28515625" style="308" customWidth="1"/>
    <col min="15110" max="15110" width="23.28515625" style="308" customWidth="1"/>
    <col min="15111" max="15111" width="13.140625" style="308" customWidth="1"/>
    <col min="15112" max="15112" width="14.140625" style="308" customWidth="1"/>
    <col min="15113" max="15113" width="11.85546875" style="308" bestFit="1" customWidth="1"/>
    <col min="15114" max="15360" width="9.140625" style="308"/>
    <col min="15361" max="15361" width="33.28515625" style="308" customWidth="1"/>
    <col min="15362" max="15362" width="21.42578125" style="308" customWidth="1"/>
    <col min="15363" max="15363" width="22" style="308" customWidth="1"/>
    <col min="15364" max="15364" width="36.140625" style="308" customWidth="1"/>
    <col min="15365" max="15365" width="22.28515625" style="308" customWidth="1"/>
    <col min="15366" max="15366" width="23.28515625" style="308" customWidth="1"/>
    <col min="15367" max="15367" width="13.140625" style="308" customWidth="1"/>
    <col min="15368" max="15368" width="14.140625" style="308" customWidth="1"/>
    <col min="15369" max="15369" width="11.85546875" style="308" bestFit="1" customWidth="1"/>
    <col min="15370" max="15616" width="9.140625" style="308"/>
    <col min="15617" max="15617" width="33.28515625" style="308" customWidth="1"/>
    <col min="15618" max="15618" width="21.42578125" style="308" customWidth="1"/>
    <col min="15619" max="15619" width="22" style="308" customWidth="1"/>
    <col min="15620" max="15620" width="36.140625" style="308" customWidth="1"/>
    <col min="15621" max="15621" width="22.28515625" style="308" customWidth="1"/>
    <col min="15622" max="15622" width="23.28515625" style="308" customWidth="1"/>
    <col min="15623" max="15623" width="13.140625" style="308" customWidth="1"/>
    <col min="15624" max="15624" width="14.140625" style="308" customWidth="1"/>
    <col min="15625" max="15625" width="11.85546875" style="308" bestFit="1" customWidth="1"/>
    <col min="15626" max="15872" width="9.140625" style="308"/>
    <col min="15873" max="15873" width="33.28515625" style="308" customWidth="1"/>
    <col min="15874" max="15874" width="21.42578125" style="308" customWidth="1"/>
    <col min="15875" max="15875" width="22" style="308" customWidth="1"/>
    <col min="15876" max="15876" width="36.140625" style="308" customWidth="1"/>
    <col min="15877" max="15877" width="22.28515625" style="308" customWidth="1"/>
    <col min="15878" max="15878" width="23.28515625" style="308" customWidth="1"/>
    <col min="15879" max="15879" width="13.140625" style="308" customWidth="1"/>
    <col min="15880" max="15880" width="14.140625" style="308" customWidth="1"/>
    <col min="15881" max="15881" width="11.85546875" style="308" bestFit="1" customWidth="1"/>
    <col min="15882" max="16128" width="9.140625" style="308"/>
    <col min="16129" max="16129" width="33.28515625" style="308" customWidth="1"/>
    <col min="16130" max="16130" width="21.42578125" style="308" customWidth="1"/>
    <col min="16131" max="16131" width="22" style="308" customWidth="1"/>
    <col min="16132" max="16132" width="36.140625" style="308" customWidth="1"/>
    <col min="16133" max="16133" width="22.28515625" style="308" customWidth="1"/>
    <col min="16134" max="16134" width="23.28515625" style="308" customWidth="1"/>
    <col min="16135" max="16135" width="13.140625" style="308" customWidth="1"/>
    <col min="16136" max="16136" width="14.140625" style="308" customWidth="1"/>
    <col min="16137" max="16137" width="11.85546875" style="308" bestFit="1" customWidth="1"/>
    <col min="16138" max="16384" width="9.140625" style="308"/>
  </cols>
  <sheetData>
    <row r="1" spans="1:9">
      <c r="A1" s="604" t="s">
        <v>593</v>
      </c>
      <c r="B1" s="606" t="s">
        <v>430</v>
      </c>
      <c r="C1" s="607"/>
      <c r="D1" s="608"/>
      <c r="E1" s="611" t="s">
        <v>431</v>
      </c>
      <c r="F1" s="612"/>
    </row>
    <row r="2" spans="1:9">
      <c r="A2" s="605"/>
      <c r="B2" s="609"/>
      <c r="C2" s="601"/>
      <c r="D2" s="610"/>
      <c r="E2" s="613"/>
      <c r="F2" s="614"/>
    </row>
    <row r="3" spans="1:9">
      <c r="A3" s="605"/>
      <c r="B3" s="609"/>
      <c r="C3" s="601"/>
      <c r="D3" s="610"/>
      <c r="E3" s="613"/>
      <c r="F3" s="614"/>
    </row>
    <row r="4" spans="1:9" ht="33.75" customHeight="1">
      <c r="A4" s="605"/>
      <c r="B4" s="609"/>
      <c r="C4" s="601"/>
      <c r="D4" s="610"/>
      <c r="E4" s="613"/>
      <c r="F4" s="614"/>
    </row>
    <row r="5" spans="1:9">
      <c r="A5" s="309" t="s">
        <v>432</v>
      </c>
      <c r="B5" s="615" t="s">
        <v>599</v>
      </c>
      <c r="C5" s="616"/>
      <c r="D5" s="617"/>
      <c r="E5" s="621"/>
      <c r="F5" s="622"/>
    </row>
    <row r="6" spans="1:9">
      <c r="A6" s="200" t="s">
        <v>594</v>
      </c>
      <c r="B6" s="618"/>
      <c r="C6" s="619"/>
      <c r="D6" s="620"/>
      <c r="E6" s="623"/>
      <c r="F6" s="624"/>
    </row>
    <row r="7" spans="1:9" ht="22.5" customHeight="1">
      <c r="A7" s="201" t="s">
        <v>433</v>
      </c>
      <c r="B7" s="202" t="s">
        <v>49</v>
      </c>
      <c r="C7" s="202" t="s">
        <v>50</v>
      </c>
      <c r="D7" s="201" t="s">
        <v>434</v>
      </c>
      <c r="E7" s="202" t="s">
        <v>49</v>
      </c>
      <c r="F7" s="202" t="s">
        <v>50</v>
      </c>
    </row>
    <row r="8" spans="1:9" ht="17.25" customHeight="1">
      <c r="A8" s="203" t="s">
        <v>435</v>
      </c>
      <c r="B8" s="204">
        <f>B9+B10+B20+B21+B25+B26</f>
        <v>4022096.53</v>
      </c>
      <c r="C8" s="204">
        <f>C9+C10+C20+C21+C25+C26</f>
        <v>3843024.83</v>
      </c>
      <c r="D8" s="205" t="s">
        <v>436</v>
      </c>
      <c r="E8" s="204">
        <f>E9+E10+E14</f>
        <v>3258286.959999999</v>
      </c>
      <c r="F8" s="204">
        <f>F9+F10+F14</f>
        <v>3145520.0799999982</v>
      </c>
      <c r="G8" s="262"/>
      <c r="H8" s="262"/>
      <c r="I8" s="282"/>
    </row>
    <row r="9" spans="1:9" ht="27" customHeight="1">
      <c r="A9" s="203" t="s">
        <v>437</v>
      </c>
      <c r="B9" s="206">
        <v>0</v>
      </c>
      <c r="C9" s="206">
        <v>0</v>
      </c>
      <c r="D9" s="205" t="s">
        <v>438</v>
      </c>
      <c r="E9" s="206">
        <v>12021112.92</v>
      </c>
      <c r="F9" s="206">
        <v>12371655.689999999</v>
      </c>
      <c r="G9" s="262"/>
      <c r="H9" s="262"/>
    </row>
    <row r="10" spans="1:9" ht="16.5" customHeight="1">
      <c r="A10" s="203" t="s">
        <v>439</v>
      </c>
      <c r="B10" s="206">
        <f>B11+B18+B19</f>
        <v>4022096.53</v>
      </c>
      <c r="C10" s="206">
        <f>C11+C18+C19</f>
        <v>3843024.83</v>
      </c>
      <c r="D10" s="205" t="s">
        <v>440</v>
      </c>
      <c r="E10" s="206">
        <f>E11+E12+E13</f>
        <v>-8762825.9600000009</v>
      </c>
      <c r="F10" s="206">
        <f>F11+F12+F13</f>
        <v>-9226135.6100000013</v>
      </c>
      <c r="G10" s="262"/>
      <c r="H10" s="262"/>
    </row>
    <row r="11" spans="1:9" ht="16.5" customHeight="1">
      <c r="A11" s="203" t="s">
        <v>441</v>
      </c>
      <c r="B11" s="206">
        <f>B12+SUM(B14:B17)</f>
        <v>4022096.53</v>
      </c>
      <c r="C11" s="206">
        <f>C12+SUM(C14:C17)</f>
        <v>3843024.83</v>
      </c>
      <c r="D11" s="207" t="s">
        <v>442</v>
      </c>
      <c r="E11" s="208">
        <v>0</v>
      </c>
      <c r="F11" s="208">
        <v>11103.19</v>
      </c>
      <c r="G11" s="262"/>
      <c r="H11" s="262"/>
    </row>
    <row r="12" spans="1:9" ht="16.5" customHeight="1">
      <c r="A12" s="209" t="s">
        <v>443</v>
      </c>
      <c r="B12" s="208">
        <v>0</v>
      </c>
      <c r="C12" s="208">
        <v>0</v>
      </c>
      <c r="D12" s="207" t="s">
        <v>444</v>
      </c>
      <c r="E12" s="208">
        <v>-8762825.9600000009</v>
      </c>
      <c r="F12" s="208">
        <v>-9237238.8000000007</v>
      </c>
      <c r="G12" s="262"/>
      <c r="H12" s="262"/>
    </row>
    <row r="13" spans="1:9" ht="64.5" customHeight="1">
      <c r="A13" s="209" t="s">
        <v>445</v>
      </c>
      <c r="B13" s="208">
        <v>0</v>
      </c>
      <c r="C13" s="208">
        <v>0</v>
      </c>
      <c r="D13" s="205" t="s">
        <v>446</v>
      </c>
      <c r="E13" s="206">
        <v>0</v>
      </c>
      <c r="F13" s="206">
        <v>0</v>
      </c>
      <c r="G13" s="262"/>
      <c r="H13" s="262"/>
    </row>
    <row r="14" spans="1:9" ht="30">
      <c r="A14" s="209" t="s">
        <v>447</v>
      </c>
      <c r="B14" s="210">
        <f>3953944.15+30812.38</f>
        <v>3984756.53</v>
      </c>
      <c r="C14" s="210">
        <f>3286325.56+531499.27</f>
        <v>3817824.83</v>
      </c>
      <c r="D14" s="205" t="s">
        <v>448</v>
      </c>
      <c r="E14" s="206">
        <v>0</v>
      </c>
      <c r="F14" s="206">
        <v>0</v>
      </c>
      <c r="G14" s="262"/>
      <c r="H14" s="262"/>
    </row>
    <row r="15" spans="1:9">
      <c r="A15" s="209" t="s">
        <v>449</v>
      </c>
      <c r="B15" s="210">
        <v>0</v>
      </c>
      <c r="C15" s="210">
        <v>0</v>
      </c>
      <c r="D15" s="205" t="s">
        <v>450</v>
      </c>
      <c r="E15" s="206">
        <v>0</v>
      </c>
      <c r="F15" s="206">
        <v>0</v>
      </c>
      <c r="G15" s="262"/>
      <c r="H15" s="262"/>
    </row>
    <row r="16" spans="1:9">
      <c r="A16" s="209" t="s">
        <v>451</v>
      </c>
      <c r="B16" s="210">
        <v>0</v>
      </c>
      <c r="C16" s="210">
        <v>0</v>
      </c>
      <c r="D16" s="205" t="s">
        <v>452</v>
      </c>
      <c r="E16" s="206">
        <v>0</v>
      </c>
      <c r="F16" s="206">
        <v>0</v>
      </c>
      <c r="G16" s="262"/>
      <c r="H16" s="262"/>
    </row>
    <row r="17" spans="1:8" ht="33" customHeight="1">
      <c r="A17" s="209" t="s">
        <v>453</v>
      </c>
      <c r="B17" s="210">
        <v>37340</v>
      </c>
      <c r="C17" s="210">
        <v>25200</v>
      </c>
      <c r="D17" s="205" t="s">
        <v>454</v>
      </c>
      <c r="E17" s="211">
        <f>E18+E19+E30+E31</f>
        <v>928626.30999999994</v>
      </c>
      <c r="F17" s="211">
        <f>F18+F19+F30+F31</f>
        <v>901037.65999999992</v>
      </c>
      <c r="G17" s="262"/>
      <c r="H17" s="262"/>
    </row>
    <row r="18" spans="1:8" ht="28.5">
      <c r="A18" s="203" t="s">
        <v>455</v>
      </c>
      <c r="B18" s="206">
        <v>0</v>
      </c>
      <c r="C18" s="206">
        <v>0</v>
      </c>
      <c r="D18" s="207" t="s">
        <v>456</v>
      </c>
      <c r="E18" s="206">
        <v>0</v>
      </c>
      <c r="F18" s="206">
        <v>0</v>
      </c>
      <c r="G18" s="262"/>
      <c r="H18" s="262"/>
    </row>
    <row r="19" spans="1:8" ht="32.25" customHeight="1">
      <c r="A19" s="203" t="s">
        <v>457</v>
      </c>
      <c r="B19" s="206">
        <v>0</v>
      </c>
      <c r="C19" s="206">
        <v>0</v>
      </c>
      <c r="D19" s="205" t="s">
        <v>458</v>
      </c>
      <c r="E19" s="212">
        <f>SUM(E20:E27)</f>
        <v>928626.30999999994</v>
      </c>
      <c r="F19" s="212">
        <f>SUM(F20:F27)</f>
        <v>901037.65999999992</v>
      </c>
      <c r="G19" s="262"/>
      <c r="H19" s="262"/>
    </row>
    <row r="20" spans="1:8" ht="17.25" customHeight="1">
      <c r="A20" s="203" t="s">
        <v>459</v>
      </c>
      <c r="B20" s="206">
        <v>0</v>
      </c>
      <c r="C20" s="206">
        <v>0</v>
      </c>
      <c r="D20" s="207" t="s">
        <v>460</v>
      </c>
      <c r="E20" s="210">
        <v>29003.97</v>
      </c>
      <c r="F20" s="210">
        <v>33177.19</v>
      </c>
      <c r="G20" s="262"/>
      <c r="H20" s="262"/>
    </row>
    <row r="21" spans="1:8" ht="29.25" customHeight="1">
      <c r="A21" s="203" t="s">
        <v>461</v>
      </c>
      <c r="B21" s="206">
        <f>SUM(B22:B24)</f>
        <v>0</v>
      </c>
      <c r="C21" s="206">
        <f>SUM(C22:C24)</f>
        <v>0</v>
      </c>
      <c r="D21" s="207" t="s">
        <v>462</v>
      </c>
      <c r="E21" s="210">
        <v>152375.93</v>
      </c>
      <c r="F21" s="210">
        <v>183728.74</v>
      </c>
      <c r="G21" s="262"/>
      <c r="H21" s="262"/>
    </row>
    <row r="22" spans="1:8" ht="30">
      <c r="A22" s="209" t="s">
        <v>463</v>
      </c>
      <c r="B22" s="208">
        <v>0</v>
      </c>
      <c r="C22" s="208">
        <v>0</v>
      </c>
      <c r="D22" s="207" t="s">
        <v>464</v>
      </c>
      <c r="E22" s="210">
        <v>347999.14</v>
      </c>
      <c r="F22" s="210">
        <v>258255.69</v>
      </c>
      <c r="G22" s="262"/>
      <c r="H22" s="262"/>
    </row>
    <row r="23" spans="1:8" ht="14.25" customHeight="1">
      <c r="A23" s="209" t="s">
        <v>465</v>
      </c>
      <c r="B23" s="208">
        <v>0</v>
      </c>
      <c r="C23" s="208">
        <v>0</v>
      </c>
      <c r="D23" s="207" t="s">
        <v>466</v>
      </c>
      <c r="E23" s="210">
        <v>327077.40999999997</v>
      </c>
      <c r="F23" s="210">
        <v>346974.6</v>
      </c>
      <c r="G23" s="262"/>
      <c r="H23" s="262"/>
    </row>
    <row r="24" spans="1:8" ht="30.75" customHeight="1">
      <c r="A24" s="209" t="s">
        <v>467</v>
      </c>
      <c r="B24" s="208">
        <v>0</v>
      </c>
      <c r="C24" s="208">
        <v>0</v>
      </c>
      <c r="D24" s="207" t="s">
        <v>468</v>
      </c>
      <c r="E24" s="208">
        <f>250+246.2</f>
        <v>496.2</v>
      </c>
      <c r="F24" s="208">
        <v>950</v>
      </c>
      <c r="G24" s="262"/>
      <c r="H24" s="262"/>
    </row>
    <row r="25" spans="1:8" ht="33" customHeight="1">
      <c r="A25" s="203" t="s">
        <v>469</v>
      </c>
      <c r="B25" s="206">
        <v>0</v>
      </c>
      <c r="C25" s="206">
        <v>0</v>
      </c>
      <c r="D25" s="207" t="s">
        <v>470</v>
      </c>
      <c r="E25" s="213">
        <v>2934.05</v>
      </c>
      <c r="F25" s="213">
        <v>2936.72</v>
      </c>
      <c r="G25" s="262"/>
      <c r="H25" s="262"/>
    </row>
    <row r="26" spans="1:8" ht="47.25" customHeight="1">
      <c r="A26" s="203" t="s">
        <v>471</v>
      </c>
      <c r="B26" s="206">
        <v>0</v>
      </c>
      <c r="C26" s="206">
        <v>0</v>
      </c>
      <c r="D26" s="207" t="s">
        <v>472</v>
      </c>
      <c r="E26" s="210">
        <v>0</v>
      </c>
      <c r="F26" s="210">
        <v>0</v>
      </c>
      <c r="G26" s="262"/>
      <c r="H26" s="262"/>
    </row>
    <row r="27" spans="1:8">
      <c r="A27" s="203" t="s">
        <v>473</v>
      </c>
      <c r="B27" s="206">
        <f>B28+B33+B39+B47</f>
        <v>164816.74</v>
      </c>
      <c r="C27" s="206">
        <f>C28+C33+C39+C47</f>
        <v>203532.90999999997</v>
      </c>
      <c r="D27" s="207" t="s">
        <v>474</v>
      </c>
      <c r="E27" s="208">
        <f>E28+E29</f>
        <v>68739.61</v>
      </c>
      <c r="F27" s="208">
        <f>F28+F29</f>
        <v>75014.720000000001</v>
      </c>
      <c r="G27" s="262"/>
      <c r="H27" s="262"/>
    </row>
    <row r="28" spans="1:8" ht="30">
      <c r="A28" s="203" t="s">
        <v>475</v>
      </c>
      <c r="B28" s="206">
        <f>SUM(B29:B32)</f>
        <v>5658.68</v>
      </c>
      <c r="C28" s="206">
        <f>SUM(C29:C32)</f>
        <v>15675.5</v>
      </c>
      <c r="D28" s="207" t="s">
        <v>476</v>
      </c>
      <c r="E28" s="208">
        <v>68739.61</v>
      </c>
      <c r="F28" s="208">
        <v>75014.720000000001</v>
      </c>
      <c r="G28" s="262"/>
      <c r="H28" s="262"/>
    </row>
    <row r="29" spans="1:8">
      <c r="A29" s="209" t="s">
        <v>477</v>
      </c>
      <c r="B29" s="208">
        <v>5658.68</v>
      </c>
      <c r="C29" s="208">
        <v>15675.5</v>
      </c>
      <c r="D29" s="207" t="s">
        <v>478</v>
      </c>
      <c r="E29" s="208">
        <v>0</v>
      </c>
      <c r="F29" s="208">
        <v>0</v>
      </c>
      <c r="G29" s="262"/>
      <c r="H29" s="262"/>
    </row>
    <row r="30" spans="1:8">
      <c r="A30" s="209" t="s">
        <v>479</v>
      </c>
      <c r="B30" s="208">
        <v>0</v>
      </c>
      <c r="C30" s="208">
        <v>0</v>
      </c>
      <c r="D30" s="205" t="s">
        <v>480</v>
      </c>
      <c r="E30" s="204">
        <v>0</v>
      </c>
      <c r="F30" s="204">
        <v>0</v>
      </c>
      <c r="G30" s="262"/>
      <c r="H30" s="262"/>
    </row>
    <row r="31" spans="1:8">
      <c r="A31" s="209" t="s">
        <v>481</v>
      </c>
      <c r="B31" s="208">
        <v>0</v>
      </c>
      <c r="C31" s="208">
        <v>0</v>
      </c>
      <c r="D31" s="205" t="s">
        <v>482</v>
      </c>
      <c r="E31" s="206">
        <f>E32+E33</f>
        <v>0</v>
      </c>
      <c r="F31" s="206">
        <f>F32+F33</f>
        <v>0</v>
      </c>
      <c r="G31" s="262"/>
      <c r="H31" s="262"/>
    </row>
    <row r="32" spans="1:8" ht="30">
      <c r="A32" s="209" t="s">
        <v>483</v>
      </c>
      <c r="B32" s="208">
        <v>0</v>
      </c>
      <c r="C32" s="208">
        <v>0</v>
      </c>
      <c r="D32" s="207" t="s">
        <v>484</v>
      </c>
      <c r="E32" s="208">
        <v>0</v>
      </c>
      <c r="F32" s="208">
        <v>0</v>
      </c>
      <c r="G32" s="262"/>
      <c r="H32" s="262"/>
    </row>
    <row r="33" spans="1:8" ht="30.75" customHeight="1">
      <c r="A33" s="203" t="s">
        <v>485</v>
      </c>
      <c r="B33" s="206">
        <f>SUM(B34:B38)</f>
        <v>52037.75</v>
      </c>
      <c r="C33" s="206">
        <f>SUM(C34:C38)</f>
        <v>57548.43</v>
      </c>
      <c r="D33" s="207" t="s">
        <v>486</v>
      </c>
      <c r="E33" s="208">
        <v>0</v>
      </c>
      <c r="F33" s="208">
        <v>0</v>
      </c>
      <c r="G33" s="262"/>
      <c r="H33" s="262"/>
    </row>
    <row r="34" spans="1:8">
      <c r="A34" s="209" t="s">
        <v>487</v>
      </c>
      <c r="B34" s="208">
        <v>6945.02</v>
      </c>
      <c r="C34" s="208">
        <v>6596.62</v>
      </c>
      <c r="D34" s="207"/>
      <c r="E34" s="206"/>
      <c r="F34" s="206"/>
      <c r="G34" s="262"/>
      <c r="H34" s="262"/>
    </row>
    <row r="35" spans="1:8">
      <c r="A35" s="209" t="s">
        <v>488</v>
      </c>
      <c r="B35" s="208">
        <v>0</v>
      </c>
      <c r="C35" s="208">
        <v>0</v>
      </c>
      <c r="D35" s="207"/>
      <c r="E35" s="206"/>
      <c r="F35" s="206"/>
      <c r="G35" s="262"/>
      <c r="H35" s="262"/>
    </row>
    <row r="36" spans="1:8" ht="30">
      <c r="A36" s="209" t="s">
        <v>489</v>
      </c>
      <c r="B36" s="208">
        <v>0</v>
      </c>
      <c r="C36" s="208">
        <v>0</v>
      </c>
      <c r="D36" s="207"/>
      <c r="E36" s="206"/>
      <c r="F36" s="206"/>
      <c r="G36" s="262"/>
      <c r="H36" s="262"/>
    </row>
    <row r="37" spans="1:8" ht="23.25" customHeight="1">
      <c r="A37" s="209" t="s">
        <v>490</v>
      </c>
      <c r="B37" s="208">
        <f>44900+192.73</f>
        <v>45092.73</v>
      </c>
      <c r="C37" s="208">
        <v>50951.81</v>
      </c>
      <c r="D37" s="205"/>
      <c r="E37" s="206"/>
      <c r="F37" s="206"/>
      <c r="G37" s="262"/>
      <c r="H37" s="262"/>
    </row>
    <row r="38" spans="1:8" ht="45">
      <c r="A38" s="209" t="s">
        <v>491</v>
      </c>
      <c r="B38" s="208">
        <v>0</v>
      </c>
      <c r="C38" s="208">
        <v>0</v>
      </c>
      <c r="D38" s="207"/>
      <c r="E38" s="213"/>
      <c r="F38" s="213"/>
      <c r="G38" s="262"/>
      <c r="H38" s="262"/>
    </row>
    <row r="39" spans="1:8" ht="28.5" customHeight="1">
      <c r="A39" s="203" t="s">
        <v>492</v>
      </c>
      <c r="B39" s="206">
        <f>SUM(B40:B46)</f>
        <v>102400.59</v>
      </c>
      <c r="C39" s="206">
        <f>SUM(C40:C46)</f>
        <v>127306.18000000001</v>
      </c>
      <c r="D39" s="207"/>
      <c r="E39" s="214"/>
      <c r="F39" s="214"/>
      <c r="G39" s="262"/>
      <c r="H39" s="262"/>
    </row>
    <row r="40" spans="1:8" ht="18.75" customHeight="1">
      <c r="A40" s="209" t="s">
        <v>493</v>
      </c>
      <c r="B40" s="208">
        <v>0</v>
      </c>
      <c r="C40" s="208">
        <v>0</v>
      </c>
      <c r="D40" s="207"/>
      <c r="E40" s="214"/>
      <c r="F40" s="214"/>
      <c r="G40" s="262"/>
      <c r="H40" s="262"/>
    </row>
    <row r="41" spans="1:8" ht="31.5" customHeight="1">
      <c r="A41" s="209" t="s">
        <v>494</v>
      </c>
      <c r="B41" s="208">
        <f>75376.93+24089.61</f>
        <v>99466.54</v>
      </c>
      <c r="C41" s="208">
        <v>124369.46</v>
      </c>
      <c r="D41" s="207"/>
      <c r="E41" s="214"/>
      <c r="F41" s="214"/>
      <c r="G41" s="262"/>
      <c r="H41" s="262"/>
    </row>
    <row r="42" spans="1:8" ht="30">
      <c r="A42" s="209" t="s">
        <v>495</v>
      </c>
      <c r="B42" s="208">
        <v>0</v>
      </c>
      <c r="C42" s="208">
        <v>0</v>
      </c>
      <c r="D42" s="207"/>
      <c r="E42" s="214"/>
      <c r="F42" s="214"/>
      <c r="G42" s="262"/>
      <c r="H42" s="262"/>
    </row>
    <row r="43" spans="1:8" ht="18.75" customHeight="1">
      <c r="A43" s="209" t="s">
        <v>496</v>
      </c>
      <c r="B43" s="208">
        <v>2934.05</v>
      </c>
      <c r="C43" s="208">
        <v>2936.72</v>
      </c>
      <c r="D43" s="207"/>
      <c r="E43" s="214"/>
      <c r="F43" s="214"/>
      <c r="G43" s="262"/>
      <c r="H43" s="262"/>
    </row>
    <row r="44" spans="1:8" ht="16.5" customHeight="1">
      <c r="A44" s="209" t="s">
        <v>497</v>
      </c>
      <c r="B44" s="208">
        <v>0</v>
      </c>
      <c r="C44" s="208">
        <v>0</v>
      </c>
      <c r="D44" s="207"/>
      <c r="E44" s="214"/>
      <c r="F44" s="214"/>
      <c r="G44" s="262"/>
      <c r="H44" s="262"/>
    </row>
    <row r="45" spans="1:8" ht="18.75" customHeight="1">
      <c r="A45" s="209" t="s">
        <v>498</v>
      </c>
      <c r="B45" s="208">
        <v>0</v>
      </c>
      <c r="C45" s="208">
        <v>0</v>
      </c>
      <c r="D45" s="207"/>
      <c r="E45" s="214"/>
      <c r="F45" s="214"/>
      <c r="G45" s="262"/>
      <c r="H45" s="262"/>
    </row>
    <row r="46" spans="1:8" ht="27" customHeight="1">
      <c r="A46" s="209" t="s">
        <v>499</v>
      </c>
      <c r="B46" s="208">
        <v>0</v>
      </c>
      <c r="C46" s="208">
        <v>0</v>
      </c>
      <c r="D46" s="207"/>
      <c r="E46" s="214"/>
      <c r="F46" s="214"/>
      <c r="G46" s="262"/>
      <c r="H46" s="262"/>
    </row>
    <row r="47" spans="1:8" ht="18.75" customHeight="1">
      <c r="A47" s="203" t="s">
        <v>500</v>
      </c>
      <c r="B47" s="206">
        <v>4719.72</v>
      </c>
      <c r="C47" s="206">
        <v>3002.8</v>
      </c>
      <c r="D47" s="207"/>
      <c r="E47" s="214"/>
      <c r="F47" s="214"/>
      <c r="G47" s="262"/>
      <c r="H47" s="262"/>
    </row>
    <row r="48" spans="1:8" ht="17.25" customHeight="1">
      <c r="A48" s="203" t="s">
        <v>501</v>
      </c>
      <c r="B48" s="206">
        <f>B8+B27</f>
        <v>4186913.2699999996</v>
      </c>
      <c r="C48" s="206">
        <f>C8+C27</f>
        <v>4046557.74</v>
      </c>
      <c r="D48" s="205" t="s">
        <v>502</v>
      </c>
      <c r="E48" s="206">
        <f>E8+E15+E16+E17</f>
        <v>4186913.2699999991</v>
      </c>
      <c r="F48" s="206">
        <f>F8+F15+F16+F17</f>
        <v>4046557.7399999984</v>
      </c>
      <c r="G48" s="262"/>
      <c r="H48" s="262"/>
    </row>
    <row r="49" spans="1:6">
      <c r="A49" s="625"/>
      <c r="B49" s="626"/>
      <c r="C49" s="626"/>
      <c r="D49" s="625"/>
      <c r="E49" s="626"/>
      <c r="F49" s="626"/>
    </row>
    <row r="50" spans="1:6">
      <c r="A50" s="310"/>
      <c r="B50" s="310"/>
      <c r="C50" s="310"/>
      <c r="D50" s="310"/>
      <c r="E50" s="310"/>
      <c r="F50" s="310"/>
    </row>
    <row r="51" spans="1:6">
      <c r="A51" s="310"/>
      <c r="B51" s="310"/>
      <c r="C51" s="310"/>
      <c r="D51" s="310"/>
      <c r="E51" s="310"/>
      <c r="F51" s="310"/>
    </row>
    <row r="52" spans="1:6">
      <c r="A52" s="310"/>
      <c r="B52" s="310"/>
      <c r="C52" s="554" t="s">
        <v>603</v>
      </c>
      <c r="D52" s="555"/>
      <c r="E52" s="310"/>
      <c r="F52" s="310"/>
    </row>
    <row r="53" spans="1:6">
      <c r="A53" s="310"/>
      <c r="B53" s="310"/>
      <c r="C53" s="600" t="s">
        <v>503</v>
      </c>
      <c r="D53" s="601"/>
      <c r="E53" s="310"/>
      <c r="F53" s="310"/>
    </row>
    <row r="54" spans="1:6">
      <c r="A54" s="307" t="s">
        <v>504</v>
      </c>
      <c r="B54" s="307"/>
      <c r="C54" s="602" t="s">
        <v>428</v>
      </c>
      <c r="D54" s="603"/>
      <c r="E54" s="307"/>
      <c r="F54" s="307" t="s">
        <v>426</v>
      </c>
    </row>
    <row r="55" spans="1:6">
      <c r="A55" s="307" t="s">
        <v>427</v>
      </c>
      <c r="E55" s="307"/>
      <c r="F55" s="307" t="s">
        <v>429</v>
      </c>
    </row>
    <row r="56" spans="1:6">
      <c r="A56" s="307"/>
      <c r="B56" s="307"/>
      <c r="C56" s="307"/>
      <c r="E56" s="307"/>
    </row>
    <row r="57" spans="1:6">
      <c r="A57" s="307"/>
      <c r="B57" s="307"/>
      <c r="C57" s="307"/>
      <c r="E57" s="307"/>
    </row>
    <row r="58" spans="1:6">
      <c r="A58" s="307"/>
      <c r="B58" s="307"/>
      <c r="C58" s="307"/>
      <c r="E58" s="307"/>
    </row>
    <row r="69" spans="4:4">
      <c r="D69" s="354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2021-04-29T07:55:17Z</cp:lastPrinted>
  <dcterms:created xsi:type="dcterms:W3CDTF">2020-07-06T11:57:47Z</dcterms:created>
  <dcterms:modified xsi:type="dcterms:W3CDTF">2021-05-08T21:31:30Z</dcterms:modified>
</cp:coreProperties>
</file>