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185" yWindow="-90" windowWidth="14955" windowHeight="12480" activeTab="3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F665" i="1" l="1"/>
  <c r="F664" i="1" s="1"/>
  <c r="F670" i="1" s="1"/>
  <c r="E664" i="1"/>
  <c r="E670" i="1" s="1"/>
  <c r="D664" i="1"/>
  <c r="D670" i="1" s="1"/>
  <c r="C664" i="1"/>
  <c r="C670" i="1" s="1"/>
  <c r="F644" i="1"/>
  <c r="E644" i="1"/>
  <c r="E653" i="1" s="1"/>
  <c r="F641" i="1"/>
  <c r="E641" i="1"/>
  <c r="F627" i="1"/>
  <c r="E627" i="1"/>
  <c r="F624" i="1"/>
  <c r="E624" i="1"/>
  <c r="F616" i="1"/>
  <c r="F611" i="1" s="1"/>
  <c r="F604" i="1" s="1"/>
  <c r="F617" i="1" s="1"/>
  <c r="E611" i="1"/>
  <c r="F606" i="1"/>
  <c r="E606" i="1"/>
  <c r="F596" i="1"/>
  <c r="E596" i="1"/>
  <c r="F587" i="1"/>
  <c r="E587" i="1"/>
  <c r="E586" i="1" s="1"/>
  <c r="F581" i="1"/>
  <c r="E581" i="1"/>
  <c r="D570" i="1"/>
  <c r="C570" i="1"/>
  <c r="D567" i="1"/>
  <c r="C567" i="1"/>
  <c r="D565" i="1"/>
  <c r="C565" i="1"/>
  <c r="F544" i="1"/>
  <c r="E544" i="1"/>
  <c r="F541" i="1"/>
  <c r="E541" i="1"/>
  <c r="F538" i="1"/>
  <c r="E538" i="1"/>
  <c r="F530" i="1"/>
  <c r="E530" i="1"/>
  <c r="F521" i="1"/>
  <c r="E521" i="1"/>
  <c r="F520" i="1"/>
  <c r="E520" i="1"/>
  <c r="E516" i="1" s="1"/>
  <c r="C491" i="1"/>
  <c r="B491" i="1"/>
  <c r="C486" i="1"/>
  <c r="B486" i="1"/>
  <c r="C480" i="1"/>
  <c r="B480" i="1"/>
  <c r="C475" i="1"/>
  <c r="B475" i="1"/>
  <c r="B474" i="1" s="1"/>
  <c r="C445" i="1"/>
  <c r="E436" i="1"/>
  <c r="D436" i="1"/>
  <c r="C436" i="1"/>
  <c r="B436" i="1"/>
  <c r="D423" i="1"/>
  <c r="C423" i="1"/>
  <c r="D421" i="1"/>
  <c r="D420" i="1"/>
  <c r="C419" i="1"/>
  <c r="C418" i="1" s="1"/>
  <c r="C427" i="1" s="1"/>
  <c r="I409" i="1"/>
  <c r="I408" i="1"/>
  <c r="I407" i="1"/>
  <c r="I406" i="1"/>
  <c r="I405" i="1"/>
  <c r="I404" i="1" s="1"/>
  <c r="H404" i="1"/>
  <c r="G404" i="1"/>
  <c r="F404" i="1"/>
  <c r="E404" i="1"/>
  <c r="D404" i="1"/>
  <c r="C404" i="1"/>
  <c r="B404" i="1"/>
  <c r="I403" i="1"/>
  <c r="I402" i="1"/>
  <c r="I401" i="1"/>
  <c r="H400" i="1"/>
  <c r="G400" i="1"/>
  <c r="F400" i="1"/>
  <c r="F410" i="1" s="1"/>
  <c r="E400" i="1"/>
  <c r="D400" i="1"/>
  <c r="C400" i="1"/>
  <c r="C410" i="1" s="1"/>
  <c r="B400" i="1"/>
  <c r="B410" i="1" s="1"/>
  <c r="I399" i="1"/>
  <c r="C386" i="1"/>
  <c r="D380" i="1"/>
  <c r="C380" i="1"/>
  <c r="D368" i="1"/>
  <c r="C368" i="1"/>
  <c r="D360" i="1"/>
  <c r="D373" i="1" s="1"/>
  <c r="C360" i="1"/>
  <c r="D349" i="1"/>
  <c r="D341" i="1" s="1"/>
  <c r="C341" i="1"/>
  <c r="D330" i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C239" i="1" s="1"/>
  <c r="E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I181" i="1" s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C89" i="1"/>
  <c r="B89" i="1"/>
  <c r="E88" i="1"/>
  <c r="E87" i="1"/>
  <c r="E86" i="1"/>
  <c r="D85" i="1"/>
  <c r="C85" i="1"/>
  <c r="B85" i="1"/>
  <c r="E84" i="1"/>
  <c r="E83" i="1"/>
  <c r="D82" i="1"/>
  <c r="D89" i="1" s="1"/>
  <c r="C82" i="1"/>
  <c r="B82" i="1"/>
  <c r="E81" i="1"/>
  <c r="C68" i="1"/>
  <c r="C66" i="1"/>
  <c r="C58" i="1"/>
  <c r="C55" i="1"/>
  <c r="C52" i="1"/>
  <c r="C49" i="1"/>
  <c r="C46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27" i="1"/>
  <c r="G26" i="1"/>
  <c r="I26" i="1" s="1"/>
  <c r="I25" i="1" s="1"/>
  <c r="H25" i="1"/>
  <c r="H28" i="1" s="1"/>
  <c r="F25" i="1"/>
  <c r="F28" i="1" s="1"/>
  <c r="E25" i="1"/>
  <c r="D25" i="1"/>
  <c r="C25" i="1"/>
  <c r="B25" i="1"/>
  <c r="B28" i="1" s="1"/>
  <c r="I24" i="1"/>
  <c r="I23" i="1"/>
  <c r="G23" i="1"/>
  <c r="G22" i="1"/>
  <c r="D22" i="1"/>
  <c r="D21" i="1" s="1"/>
  <c r="D28" i="1" s="1"/>
  <c r="H21" i="1"/>
  <c r="F21" i="1"/>
  <c r="E21" i="1"/>
  <c r="E28" i="1" s="1"/>
  <c r="C21" i="1"/>
  <c r="B21" i="1"/>
  <c r="I20" i="1"/>
  <c r="I17" i="1"/>
  <c r="I16" i="1"/>
  <c r="I15" i="1" s="1"/>
  <c r="G16" i="1"/>
  <c r="H15" i="1"/>
  <c r="G15" i="1"/>
  <c r="F15" i="1"/>
  <c r="F18" i="1" s="1"/>
  <c r="E15" i="1"/>
  <c r="D15" i="1"/>
  <c r="C15" i="1"/>
  <c r="B15" i="1"/>
  <c r="I14" i="1"/>
  <c r="D13" i="1"/>
  <c r="D11" i="1" s="1"/>
  <c r="D18" i="1" s="1"/>
  <c r="I12" i="1"/>
  <c r="G12" i="1"/>
  <c r="G11" i="1" s="1"/>
  <c r="G18" i="1" s="1"/>
  <c r="H11" i="1"/>
  <c r="H18" i="1" s="1"/>
  <c r="H36" i="1" s="1"/>
  <c r="F11" i="1"/>
  <c r="E11" i="1"/>
  <c r="C11" i="1"/>
  <c r="B11" i="1"/>
  <c r="B18" i="1" s="1"/>
  <c r="B36" i="1" s="1"/>
  <c r="I10" i="1"/>
  <c r="I35" i="1" s="1"/>
  <c r="C39" i="4"/>
  <c r="B39" i="4"/>
  <c r="C33" i="4"/>
  <c r="B33" i="4"/>
  <c r="F31" i="4"/>
  <c r="E31" i="4"/>
  <c r="C28" i="4"/>
  <c r="C27" i="4" s="1"/>
  <c r="B28" i="4"/>
  <c r="F27" i="4"/>
  <c r="F19" i="4" s="1"/>
  <c r="F17" i="4" s="1"/>
  <c r="E27" i="4"/>
  <c r="C21" i="4"/>
  <c r="B21" i="4"/>
  <c r="E19" i="4"/>
  <c r="E17" i="4" s="1"/>
  <c r="C17" i="4"/>
  <c r="C15" i="4"/>
  <c r="C14" i="4"/>
  <c r="C11" i="4" s="1"/>
  <c r="C10" i="4" s="1"/>
  <c r="C8" i="4" s="1"/>
  <c r="E11" i="4"/>
  <c r="B11" i="4"/>
  <c r="B10" i="4" s="1"/>
  <c r="B8" i="4" s="1"/>
  <c r="F10" i="4"/>
  <c r="F8" i="4" s="1"/>
  <c r="E10" i="4"/>
  <c r="E8" i="4"/>
  <c r="C48" i="4" l="1"/>
  <c r="F48" i="4"/>
  <c r="B27" i="4"/>
  <c r="B48" i="4" s="1"/>
  <c r="I33" i="1"/>
  <c r="G21" i="1"/>
  <c r="G28" i="1" s="1"/>
  <c r="G36" i="1" s="1"/>
  <c r="E85" i="1"/>
  <c r="G410" i="1"/>
  <c r="B485" i="1"/>
  <c r="E529" i="1"/>
  <c r="E559" i="1" s="1"/>
  <c r="C575" i="1"/>
  <c r="G25" i="1"/>
  <c r="H410" i="1"/>
  <c r="C485" i="1"/>
  <c r="F529" i="1"/>
  <c r="F559" i="1" s="1"/>
  <c r="D575" i="1"/>
  <c r="E635" i="1"/>
  <c r="G199" i="1"/>
  <c r="C373" i="1"/>
  <c r="I400" i="1"/>
  <c r="I410" i="1" s="1"/>
  <c r="F586" i="1"/>
  <c r="F635" i="1"/>
  <c r="C61" i="1"/>
  <c r="C69" i="1" s="1"/>
  <c r="E82" i="1"/>
  <c r="D419" i="1"/>
  <c r="D418" i="1" s="1"/>
  <c r="D427" i="1" s="1"/>
  <c r="E48" i="4"/>
  <c r="C28" i="1"/>
  <c r="C18" i="1"/>
  <c r="C36" i="1" s="1"/>
  <c r="I13" i="1"/>
  <c r="I11" i="1" s="1"/>
  <c r="I18" i="1" s="1"/>
  <c r="I36" i="1" s="1"/>
  <c r="D410" i="1"/>
  <c r="C474" i="1"/>
  <c r="F516" i="1"/>
  <c r="E604" i="1"/>
  <c r="E617" i="1" s="1"/>
  <c r="E18" i="1"/>
  <c r="E94" i="1"/>
  <c r="G220" i="1"/>
  <c r="C352" i="1"/>
  <c r="E410" i="1"/>
  <c r="E597" i="1"/>
  <c r="F653" i="1"/>
  <c r="F36" i="1"/>
  <c r="D352" i="1"/>
  <c r="F597" i="1"/>
  <c r="E36" i="1"/>
  <c r="D36" i="1"/>
  <c r="I22" i="1"/>
  <c r="I21" i="1" s="1"/>
  <c r="I28" i="1" s="1"/>
  <c r="E89" i="1" l="1"/>
  <c r="A59" i="3"/>
  <c r="B9" i="3"/>
</calcChain>
</file>

<file path=xl/sharedStrings.xml><?xml version="1.0" encoding="utf-8"?>
<sst xmlns="http://schemas.openxmlformats.org/spreadsheetml/2006/main" count="850" uniqueCount="605">
  <si>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</si>
  <si>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</si>
  <si>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</si>
  <si>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</si>
  <si>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</si>
  <si>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</si>
  <si>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</si>
  <si>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</si>
  <si>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</si>
  <si>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</si>
  <si>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</si>
  <si>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</si>
  <si>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</si>
  <si>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</si>
  <si>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</si>
  <si>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</si>
  <si>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</si>
  <si>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</si>
  <si>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</si>
  <si>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</si>
  <si>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</si>
  <si>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</si>
  <si>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</si>
  <si>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</si>
  <si>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</si>
  <si>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</si>
  <si>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</si>
  <si>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</si>
  <si>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</si>
  <si>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</si>
  <si>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</si>
  <si>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</si>
  <si>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</si>
  <si>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</si>
  <si>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</si>
  <si>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</si>
  <si>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</si>
  <si>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</si>
  <si>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</si>
  <si>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</si>
  <si>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</si>
  <si>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</si>
  <si>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</si>
  <si>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</si>
  <si>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</si>
  <si>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</si>
  <si>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</si>
  <si>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</si>
  <si>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</si>
  <si>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</si>
  <si>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</si>
  <si>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</si>
  <si>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</si>
  <si>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</si>
  <si>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</si>
  <si>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</si>
  <si>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</si>
  <si>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</si>
  <si>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</si>
  <si>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</si>
  <si>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</si>
  <si>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</si>
  <si>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</si>
  <si>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</si>
  <si>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</si>
  <si>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</si>
  <si>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</si>
  <si>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</si>
  <si>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</si>
  <si>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</si>
  <si>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</si>
  <si>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</si>
  <si>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</si>
  <si>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</si>
  <si>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</si>
  <si>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</si>
  <si>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</si>
  <si>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</si>
  <si>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</si>
  <si>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</si>
  <si>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</si>
  <si>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</si>
  <si>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</si>
  <si>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</si>
  <si>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</si>
  <si>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</si>
  <si>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</si>
  <si>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</si>
  <si>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</si>
  <si>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</si>
  <si>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</si>
  <si>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</si>
  <si>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</si>
  <si>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</si>
  <si>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</si>
  <si>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</si>
  <si>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</si>
  <si>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</si>
  <si>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</si>
  <si>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</si>
  <si>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</si>
  <si>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</si>
  <si>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</si>
  <si>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</si>
  <si>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</si>
  <si>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</si>
  <si>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</si>
  <si>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</si>
  <si>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</si>
  <si>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</si>
  <si>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</si>
  <si>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</si>
  <si>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</si>
  <si>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</si>
  <si>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</si>
  <si>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</si>
  <si>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</si>
  <si>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</si>
  <si>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</si>
  <si>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</si>
  <si>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</si>
  <si>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</si>
  <si>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</si>
  <si>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</si>
  <si>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</si>
  <si>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</si>
  <si>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</si>
  <si>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</si>
  <si>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</si>
  <si>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</si>
  <si>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</si>
  <si>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</si>
  <si>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</si>
  <si>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</si>
  <si>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</si>
  <si>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</si>
  <si>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</si>
  <si>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</si>
  <si>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</si>
  <si>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</si>
  <si>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</si>
  <si>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</si>
  <si>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</si>
  <si>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</si>
  <si>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</si>
  <si>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</si>
  <si>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</si>
  <si>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</si>
  <si>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</si>
  <si>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</si>
  <si>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</si>
  <si>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</si>
  <si>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</si>
  <si>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</si>
  <si>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</si>
  <si>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</si>
  <si>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</si>
  <si>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</si>
  <si>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</si>
  <si>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</si>
  <si>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</si>
  <si>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</si>
  <si>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</si>
  <si>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</si>
  <si>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</si>
  <si>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</si>
  <si>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</si>
  <si>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</si>
  <si>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</si>
  <si>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</si>
  <si>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</si>
  <si>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</si>
  <si>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</si>
  <si>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</si>
  <si>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</si>
  <si>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</si>
  <si>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</si>
  <si>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</si>
  <si>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</si>
  <si>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</si>
  <si>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</si>
  <si>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</si>
  <si>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</si>
  <si>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</si>
  <si>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</si>
  <si>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</si>
  <si>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</si>
  <si>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</si>
  <si>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</si>
  <si>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</si>
  <si>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</si>
  <si>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</si>
  <si>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</si>
  <si>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</si>
  <si>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</si>
  <si>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</si>
  <si>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</si>
  <si>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</si>
  <si>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</si>
  <si>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</si>
  <si>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</si>
  <si>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</si>
  <si>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</si>
  <si>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</si>
  <si>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</si>
  <si>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</si>
  <si>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</si>
  <si>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</si>
  <si>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</si>
  <si>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</si>
  <si>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</si>
  <si>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</si>
  <si>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</si>
  <si>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</si>
  <si>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</si>
  <si>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</si>
  <si>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</si>
  <si>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</si>
  <si>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</si>
  <si>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</si>
  <si>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</si>
  <si>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</si>
  <si>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</si>
  <si>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</si>
  <si>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</si>
  <si>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</si>
  <si>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</si>
  <si>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</si>
  <si>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</si>
  <si>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</si>
  <si>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</si>
  <si>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</si>
  <si>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</si>
  <si>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</si>
  <si>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</si>
  <si>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</si>
  <si>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</si>
  <si>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</si>
  <si>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</si>
  <si>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</si>
  <si>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</si>
  <si>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</si>
  <si>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</si>
  <si>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</si>
  <si>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</si>
  <si>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</si>
  <si>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</si>
  <si>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</si>
  <si>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</si>
  <si>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</si>
  <si>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</si>
  <si>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</si>
  <si>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</si>
  <si>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</si>
  <si>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</si>
  <si>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</si>
  <si>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</si>
  <si>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</si>
  <si>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</si>
  <si>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</si>
  <si>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31 grudnia 2019 r.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</si>
  <si>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</si>
  <si>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</si>
  <si>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</si>
  <si>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</si>
  <si>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</si>
  <si>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</si>
  <si>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</si>
  <si>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</si>
  <si>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</si>
  <si>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</si>
  <si>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</si>
  <si>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</si>
  <si>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</si>
  <si>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</si>
  <si>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</si>
  <si>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</si>
  <si>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</si>
  <si>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</si>
  <si>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</si>
  <si>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</si>
  <si>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</si>
  <si>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</si>
  <si>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</si>
  <si>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</si>
  <si>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</si>
  <si>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</si>
  <si>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</si>
  <si>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</si>
  <si>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</si>
  <si>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</si>
  <si>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</si>
  <si>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</si>
  <si>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</si>
  <si>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</si>
  <si>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</si>
  <si>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</si>
  <si>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</si>
  <si>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</si>
  <si>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</si>
  <si>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</si>
  <si>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</si>
  <si>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</si>
  <si>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</si>
  <si>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</si>
  <si>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</si>
  <si>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</si>
  <si>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</si>
  <si>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</si>
  <si>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</si>
  <si>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</si>
  <si>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</si>
  <si>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</si>
  <si>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</si>
  <si>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</si>
  <si>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</si>
  <si>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</si>
  <si>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</si>
  <si>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</si>
  <si>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</si>
  <si>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</si>
  <si>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</si>
  <si>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</si>
  <si>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</si>
  <si>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</si>
  <si>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</si>
  <si>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</si>
  <si>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</si>
  <si>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</si>
  <si>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</si>
  <si>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</si>
  <si>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</si>
  <si>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</si>
  <si>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</si>
  <si>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</si>
  <si>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</si>
  <si>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</si>
  <si>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</si>
  <si>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</si>
  <si>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</si>
  <si>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</si>
  <si>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</si>
  <si>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</si>
  <si>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</si>
  <si>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</si>
  <si>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</si>
  <si>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</si>
  <si>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</si>
  <si>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</si>
  <si>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</si>
  <si>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</si>
  <si>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</si>
  <si>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</si>
  <si>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</si>
  <si>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</si>
  <si>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</si>
  <si>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</si>
  <si>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</si>
  <si>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</si>
  <si>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</si>
  <si>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</si>
  <si>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</si>
  <si>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</si>
  <si>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</si>
  <si>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</si>
  <si>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</si>
  <si>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</si>
  <si>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</si>
  <si>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</si>
  <si>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</si>
  <si>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</si>
  <si>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</si>
  <si>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</si>
  <si>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</si>
  <si>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</si>
  <si>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</si>
  <si>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</si>
  <si>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</si>
  <si>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</si>
  <si>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</si>
  <si>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</si>
  <si>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</si>
  <si>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</si>
  <si>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</si>
  <si>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</si>
  <si>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</si>
  <si>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</si>
  <si>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</si>
  <si>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</si>
  <si>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</si>
  <si>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</si>
  <si>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</si>
  <si>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</si>
  <si>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</si>
  <si>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</si>
  <si>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</si>
  <si>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</si>
  <si>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</si>
  <si>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</si>
  <si>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</si>
  <si>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</si>
  <si>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</si>
  <si>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</si>
  <si>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</si>
  <si>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</si>
  <si>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</si>
  <si>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</si>
  <si>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</si>
  <si>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</si>
  <si>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</si>
  <si>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</si>
  <si>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</si>
  <si>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</si>
  <si>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</si>
  <si>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</si>
  <si>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</si>
  <si>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</si>
  <si>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</si>
  <si>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</si>
  <si>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</si>
  <si>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</si>
  <si>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</si>
  <si>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</si>
  <si>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</si>
  <si>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</si>
  <si>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</si>
  <si>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</si>
  <si>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</si>
  <si>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</si>
  <si>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</si>
  <si>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</si>
  <si>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</si>
  <si>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</si>
  <si>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</si>
  <si>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</si>
  <si>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</si>
  <si>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</si>
  <si>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</si>
  <si>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</si>
  <si>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</si>
  <si>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</si>
  <si>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</si>
  <si>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</si>
  <si>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</si>
  <si>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</si>
  <si>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</si>
  <si>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</si>
  <si>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</si>
  <si>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</si>
  <si>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</si>
  <si>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</si>
  <si>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</si>
  <si>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</si>
  <si>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</si>
  <si>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</si>
  <si>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</si>
  <si>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</si>
  <si>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</si>
  <si>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</si>
  <si>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</si>
  <si>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</si>
  <si>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</si>
  <si>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</si>
  <si>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</si>
  <si>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</si>
  <si>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</si>
  <si>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</si>
  <si>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</si>
  <si>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</si>
  <si>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</si>
  <si>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</si>
  <si>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</si>
  <si>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</si>
  <si>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</si>
  <si>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</si>
  <si>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</si>
  <si>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</si>
  <si>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</si>
  <si>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</si>
  <si>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</si>
  <si>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</si>
  <si>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</si>
  <si>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</si>
  <si>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</si>
  <si>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</si>
  <si>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</si>
  <si>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</si>
  <si>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</si>
  <si>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</si>
  <si>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</si>
  <si>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</si>
  <si>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</si>
  <si>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</si>
  <si>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</si>
  <si>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</si>
  <si>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</si>
  <si>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</si>
  <si>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</si>
  <si>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</si>
  <si>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</si>
  <si>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</si>
  <si>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</si>
  <si>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</si>
  <si>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</si>
  <si>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</si>
  <si>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</si>
  <si>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</si>
  <si>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</si>
  <si>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</si>
  <si>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</si>
  <si>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</si>
  <si>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</si>
  <si>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</si>
  <si>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</si>
  <si>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</si>
  <si>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</si>
  <si>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</si>
  <si>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</si>
  <si>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</si>
  <si>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</si>
  <si>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</si>
  <si>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</si>
  <si>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</si>
  <si>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</si>
  <si>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</si>
  <si>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</si>
  <si>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</si>
  <si>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</si>
  <si>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</si>
  <si>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</si>
  <si>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</si>
  <si>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</si>
  <si>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</si>
  <si>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</si>
  <si>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</si>
  <si>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</si>
  <si>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</si>
  <si>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</si>
  <si>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</si>
  <si>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</si>
  <si>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</si>
  <si>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</si>
  <si>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</si>
  <si>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</si>
  <si>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</si>
  <si>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</si>
  <si>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</si>
  <si>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</si>
  <si>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</si>
  <si>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</si>
  <si>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</si>
  <si>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</si>
  <si>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</si>
  <si>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</si>
  <si>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</si>
  <si>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</si>
  <si>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</si>
  <si>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</si>
  <si>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</si>
  <si>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</si>
  <si>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</si>
  <si>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</si>
  <si>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</si>
  <si>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</si>
  <si>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</si>
  <si>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</si>
  <si>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</si>
  <si>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</si>
  <si>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</si>
  <si>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</si>
  <si>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</si>
  <si>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</si>
  <si>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</si>
  <si>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</si>
  <si>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</si>
  <si>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</si>
  <si>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</si>
  <si>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</si>
  <si>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</si>
  <si>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</si>
  <si>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</si>
  <si>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</si>
  <si>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</si>
  <si>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</si>
  <si>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</si>
  <si>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</si>
  <si>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</si>
  <si>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</si>
  <si>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</si>
  <si>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</si>
  <si>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</si>
  <si>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</si>
  <si>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</si>
  <si>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</si>
  <si>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</si>
  <si>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</si>
  <si>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</si>
  <si>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Szkoła Podstawowa nr 65
ul. Mścisławska 1
01-647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</si>
  <si>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010414917</t>
    </r>
  </si>
  <si>
    <t>Szkoła Podstawowa nr 65</t>
  </si>
  <si>
    <t>ul. Mścisławska 1</t>
  </si>
  <si>
    <t>01-647 Warszawa</t>
  </si>
  <si>
    <t>010414917</t>
  </si>
  <si>
    <t>KOREKTA NR 1</t>
  </si>
  <si>
    <t>2.4. Informacja o kwocie należności z tytułu podatków realizowanych przez organy podatkowe podległe ministrowi właściwemu do spraw finansów publicznych wykazywanych w sprawozdaniu z wykonania planu dochodów budżetowych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</si>
</sst>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68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5" xfId="0" applyFont="1" applyFill="1" applyBorder="1"/>
    <xf numFmtId="164" fontId="0" fillId="3" borderId="5" xfId="0" applyNumberFormat="1" applyFill="1" applyBorder="1" applyAlignment="1">
      <alignment vertical="center"/>
    </xf>
    <xf numFmtId="4" fontId="13" fillId="0" borderId="5" xfId="0" applyNumberFormat="1" applyFont="1" applyFill="1" applyBorder="1" applyAlignment="1">
      <alignment horizontal="right"/>
    </xf>
    <xf numFmtId="0" fontId="17" fillId="0" borderId="5" xfId="0" applyFont="1" applyFill="1" applyBorder="1"/>
    <xf numFmtId="164" fontId="0" fillId="0" borderId="5" xfId="0" applyNumberFormat="1" applyBorder="1" applyAlignment="1">
      <alignment vertical="center"/>
    </xf>
    <xf numFmtId="4" fontId="17" fillId="0" borderId="5" xfId="0" applyNumberFormat="1" applyFont="1" applyFill="1" applyBorder="1" applyAlignment="1">
      <alignment horizontal="right"/>
    </xf>
    <xf numFmtId="2" fontId="17" fillId="0" borderId="5" xfId="0" applyNumberFormat="1" applyFont="1" applyFill="1" applyBorder="1" applyAlignment="1">
      <alignment horizontal="right"/>
    </xf>
    <xf numFmtId="0" fontId="13" fillId="2" borderId="5" xfId="0" applyFont="1" applyFill="1" applyBorder="1"/>
    <xf numFmtId="4" fontId="13" fillId="2" borderId="5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5" xfId="0" applyNumberFormat="1" applyFont="1" applyFill="1" applyBorder="1" applyAlignment="1">
      <alignment horizontal="right"/>
    </xf>
    <xf numFmtId="4" fontId="22" fillId="0" borderId="5" xfId="0" applyNumberFormat="1" applyFont="1" applyBorder="1" applyAlignment="1">
      <alignment horizontal="right"/>
    </xf>
    <xf numFmtId="4" fontId="20" fillId="4" borderId="5" xfId="0" applyNumberFormat="1" applyFont="1" applyFill="1" applyBorder="1" applyAlignment="1">
      <alignment horizontal="right"/>
    </xf>
    <xf numFmtId="4" fontId="22" fillId="0" borderId="5" xfId="0" applyNumberFormat="1" applyFont="1" applyFill="1" applyBorder="1" applyAlignment="1">
      <alignment horizontal="right"/>
    </xf>
    <xf numFmtId="4" fontId="20" fillId="0" borderId="5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5" xfId="3" applyFont="1" applyFill="1" applyBorder="1" applyAlignment="1" applyProtection="1">
      <alignment horizontal="center" vertical="center" wrapText="1"/>
    </xf>
    <xf numFmtId="4" fontId="27" fillId="2" borderId="5" xfId="3" applyNumberFormat="1" applyFont="1" applyFill="1" applyBorder="1" applyAlignment="1" applyProtection="1">
      <alignment horizontal="center" vertical="center" wrapText="1"/>
    </xf>
    <xf numFmtId="0" fontId="27" fillId="0" borderId="5" xfId="3" applyFont="1" applyFill="1" applyBorder="1" applyAlignment="1" applyProtection="1">
      <alignment horizontal="center" vertical="center"/>
    </xf>
    <xf numFmtId="4" fontId="27" fillId="0" borderId="5" xfId="3" applyNumberFormat="1" applyFont="1" applyFill="1" applyBorder="1" applyAlignment="1" applyProtection="1">
      <alignment horizontal="center" vertical="center" wrapText="1"/>
    </xf>
    <xf numFmtId="0" fontId="27" fillId="0" borderId="5" xfId="3" applyFont="1" applyFill="1" applyBorder="1" applyAlignment="1" applyProtection="1">
      <alignment horizontal="center" vertical="center" wrapText="1"/>
    </xf>
    <xf numFmtId="0" fontId="27" fillId="2" borderId="5" xfId="3" applyFont="1" applyFill="1" applyBorder="1" applyAlignment="1" applyProtection="1">
      <alignment vertical="center" wrapText="1"/>
    </xf>
    <xf numFmtId="4" fontId="27" fillId="2" borderId="5" xfId="3" applyNumberFormat="1" applyFont="1" applyFill="1" applyBorder="1" applyAlignment="1" applyProtection="1">
      <alignment vertical="center"/>
    </xf>
    <xf numFmtId="0" fontId="27" fillId="0" borderId="5" xfId="3" applyFont="1" applyFill="1" applyBorder="1" applyAlignment="1" applyProtection="1">
      <alignment vertical="center" wrapText="1"/>
    </xf>
    <xf numFmtId="4" fontId="27" fillId="0" borderId="5" xfId="3" applyNumberFormat="1" applyFont="1" applyFill="1" applyBorder="1" applyAlignment="1" applyProtection="1">
      <alignment vertical="center"/>
    </xf>
    <xf numFmtId="0" fontId="26" fillId="0" borderId="5" xfId="3" applyFont="1" applyFill="1" applyBorder="1" applyAlignment="1" applyProtection="1">
      <alignment vertical="center" wrapText="1"/>
    </xf>
    <xf numFmtId="4" fontId="26" fillId="0" borderId="5" xfId="3" applyNumberFormat="1" applyFont="1" applyFill="1" applyBorder="1" applyAlignment="1" applyProtection="1">
      <alignment vertical="center"/>
      <protection locked="0"/>
    </xf>
    <xf numFmtId="4" fontId="26" fillId="0" borderId="5" xfId="3" applyNumberFormat="1" applyFont="1" applyFill="1" applyBorder="1" applyAlignment="1" applyProtection="1">
      <alignment vertical="center"/>
    </xf>
    <xf numFmtId="0" fontId="26" fillId="0" borderId="5" xfId="3" quotePrefix="1" applyFont="1" applyFill="1" applyBorder="1" applyAlignment="1" applyProtection="1">
      <alignment vertical="center" wrapText="1"/>
      <protection locked="0"/>
    </xf>
    <xf numFmtId="0" fontId="13" fillId="4" borderId="7" xfId="0" applyFont="1" applyFill="1" applyBorder="1" applyAlignment="1">
      <alignment horizontal="center" wrapText="1"/>
    </xf>
    <xf numFmtId="0" fontId="18" fillId="0" borderId="7" xfId="0" applyFont="1" applyBorder="1" applyAlignment="1">
      <alignment wrapText="1"/>
    </xf>
    <xf numFmtId="4" fontId="18" fillId="0" borderId="7" xfId="0" applyNumberFormat="1" applyFont="1" applyBorder="1" applyAlignment="1">
      <alignment horizontal="right"/>
    </xf>
    <xf numFmtId="0" fontId="18" fillId="0" borderId="8" xfId="0" applyFont="1" applyBorder="1" applyAlignment="1">
      <alignment wrapText="1"/>
    </xf>
    <xf numFmtId="0" fontId="18" fillId="0" borderId="9" xfId="0" applyFont="1" applyBorder="1" applyAlignment="1">
      <alignment wrapText="1"/>
    </xf>
    <xf numFmtId="4" fontId="18" fillId="0" borderId="9" xfId="0" applyNumberFormat="1" applyFont="1" applyBorder="1" applyAlignment="1">
      <alignment horizontal="right"/>
    </xf>
    <xf numFmtId="2" fontId="18" fillId="0" borderId="9" xfId="0" applyNumberFormat="1" applyFont="1" applyBorder="1" applyAlignment="1">
      <alignment horizontal="right"/>
    </xf>
    <xf numFmtId="0" fontId="13" fillId="4" borderId="5" xfId="0" applyFont="1" applyFill="1" applyBorder="1" applyAlignment="1">
      <alignment horizontal="center" wrapText="1"/>
    </xf>
    <xf numFmtId="0" fontId="13" fillId="0" borderId="5" xfId="0" applyFont="1" applyBorder="1" applyAlignment="1">
      <alignment wrapText="1"/>
    </xf>
    <xf numFmtId="4" fontId="13" fillId="0" borderId="5" xfId="0" applyNumberFormat="1" applyFont="1" applyBorder="1" applyAlignment="1">
      <alignment horizontal="right"/>
    </xf>
    <xf numFmtId="4" fontId="8" fillId="0" borderId="5" xfId="0" applyNumberFormat="1" applyFont="1" applyBorder="1" applyAlignment="1">
      <alignment vertical="center"/>
    </xf>
    <xf numFmtId="0" fontId="31" fillId="0" borderId="5" xfId="0" applyFont="1" applyFill="1" applyBorder="1" applyAlignment="1">
      <alignment vertical="center" wrapText="1"/>
    </xf>
    <xf numFmtId="2" fontId="18" fillId="0" borderId="5" xfId="0" applyNumberFormat="1" applyFont="1" applyBorder="1" applyAlignment="1">
      <alignment wrapText="1"/>
    </xf>
    <xf numFmtId="4" fontId="18" fillId="0" borderId="5" xfId="0" applyNumberFormat="1" applyFont="1" applyBorder="1" applyAlignment="1">
      <alignment horizontal="right"/>
    </xf>
    <xf numFmtId="2" fontId="18" fillId="0" borderId="5" xfId="0" applyNumberFormat="1" applyFont="1" applyBorder="1" applyAlignment="1">
      <alignment horizontal="right"/>
    </xf>
    <xf numFmtId="0" fontId="13" fillId="2" borderId="5" xfId="0" applyFont="1" applyFill="1" applyBorder="1" applyAlignment="1">
      <alignment wrapText="1"/>
    </xf>
    <xf numFmtId="4" fontId="20" fillId="2" borderId="5" xfId="0" applyNumberFormat="1" applyFont="1" applyFill="1" applyBorder="1" applyAlignment="1">
      <alignment horizontal="right"/>
    </xf>
    <xf numFmtId="0" fontId="18" fillId="4" borderId="5" xfId="0" applyFont="1" applyFill="1" applyBorder="1" applyAlignment="1">
      <alignment horizontal="center" wrapText="1"/>
    </xf>
    <xf numFmtId="0" fontId="18" fillId="0" borderId="5" xfId="0" applyFont="1" applyBorder="1" applyAlignment="1">
      <alignment wrapText="1"/>
    </xf>
    <xf numFmtId="4" fontId="18" fillId="0" borderId="5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6" borderId="5" xfId="0" applyNumberFormat="1" applyFont="1" applyFill="1" applyBorder="1" applyAlignment="1">
      <alignment horizontal="center" vertical="center" wrapText="1"/>
    </xf>
    <xf numFmtId="4" fontId="27" fillId="2" borderId="5" xfId="0" applyNumberFormat="1" applyFont="1" applyFill="1" applyBorder="1" applyAlignment="1">
      <alignment horizontal="center" vertical="center" wrapText="1"/>
    </xf>
    <xf numFmtId="4" fontId="38" fillId="0" borderId="5" xfId="0" applyNumberFormat="1" applyFont="1" applyBorder="1" applyAlignment="1">
      <alignment vertical="center"/>
    </xf>
    <xf numFmtId="4" fontId="27" fillId="0" borderId="5" xfId="0" applyNumberFormat="1" applyFont="1" applyFill="1" applyBorder="1" applyAlignment="1">
      <alignment horizontal="left" vertical="center" wrapText="1"/>
    </xf>
    <xf numFmtId="4" fontId="38" fillId="0" borderId="5" xfId="0" applyNumberFormat="1" applyFont="1" applyFill="1" applyBorder="1" applyAlignment="1">
      <alignment vertical="center"/>
    </xf>
    <xf numFmtId="4" fontId="39" fillId="0" borderId="5" xfId="0" applyNumberFormat="1" applyFont="1" applyBorder="1" applyAlignment="1">
      <alignment vertical="center"/>
    </xf>
    <xf numFmtId="3" fontId="39" fillId="0" borderId="5" xfId="0" applyNumberFormat="1" applyFont="1" applyFill="1" applyBorder="1" applyAlignment="1">
      <alignment vertical="center"/>
    </xf>
    <xf numFmtId="4" fontId="38" fillId="6" borderId="5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5" xfId="0" applyNumberFormat="1" applyFont="1" applyFill="1" applyBorder="1" applyAlignment="1" applyProtection="1">
      <alignment vertical="center"/>
      <protection locked="0"/>
    </xf>
    <xf numFmtId="4" fontId="38" fillId="0" borderId="5" xfId="0" applyNumberFormat="1" applyFont="1" applyFill="1" applyBorder="1" applyAlignment="1" applyProtection="1">
      <alignment vertical="center"/>
      <protection locked="0"/>
    </xf>
    <xf numFmtId="4" fontId="39" fillId="0" borderId="5" xfId="0" applyNumberFormat="1" applyFont="1" applyFill="1" applyBorder="1" applyAlignment="1" applyProtection="1">
      <alignment vertical="center"/>
      <protection locked="0"/>
    </xf>
    <xf numFmtId="49" fontId="38" fillId="0" borderId="5" xfId="0" applyNumberFormat="1" applyFont="1" applyFill="1" applyBorder="1" applyAlignment="1" applyProtection="1">
      <alignment vertical="center"/>
      <protection locked="0"/>
    </xf>
    <xf numFmtId="4" fontId="38" fillId="0" borderId="5" xfId="0" applyNumberFormat="1" applyFont="1" applyFill="1" applyBorder="1" applyAlignment="1" applyProtection="1">
      <alignment vertical="center"/>
    </xf>
    <xf numFmtId="4" fontId="39" fillId="0" borderId="5" xfId="0" applyNumberFormat="1" applyFont="1" applyFill="1" applyBorder="1" applyAlignment="1" applyProtection="1">
      <alignment vertical="center"/>
    </xf>
    <xf numFmtId="4" fontId="38" fillId="2" borderId="5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5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5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5" xfId="0" applyNumberFormat="1" applyFont="1" applyBorder="1" applyAlignment="1" applyProtection="1">
      <alignment horizontal="right" vertical="center" wrapText="1"/>
      <protection locked="0"/>
    </xf>
    <xf numFmtId="4" fontId="38" fillId="0" borderId="5" xfId="0" applyNumberFormat="1" applyFont="1" applyFill="1" applyBorder="1" applyAlignment="1" applyProtection="1">
      <alignment horizontal="right" vertical="center" wrapText="1"/>
    </xf>
    <xf numFmtId="4" fontId="39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5" xfId="0" applyNumberFormat="1" applyFont="1" applyFill="1" applyBorder="1" applyAlignment="1" applyProtection="1">
      <alignment horizontal="right" vertical="center" wrapText="1"/>
    </xf>
    <xf numFmtId="165" fontId="43" fillId="0" borderId="5" xfId="0" applyNumberFormat="1" applyFont="1" applyBorder="1" applyAlignment="1" applyProtection="1">
      <alignment horizontal="right" vertical="center" wrapText="1"/>
      <protection locked="0"/>
    </xf>
    <xf numFmtId="4" fontId="43" fillId="0" borderId="5" xfId="0" applyNumberFormat="1" applyFont="1" applyBorder="1" applyAlignment="1" applyProtection="1">
      <alignment horizontal="right" vertical="center" wrapText="1"/>
      <protection locked="0"/>
    </xf>
    <xf numFmtId="4" fontId="38" fillId="6" borderId="5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5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5" xfId="0" applyNumberFormat="1" applyFont="1" applyFill="1" applyBorder="1" applyAlignment="1">
      <alignment horizontal="center" vertical="center" wrapText="1"/>
    </xf>
    <xf numFmtId="4" fontId="39" fillId="0" borderId="5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6" borderId="5" xfId="0" applyNumberFormat="1" applyFont="1" applyFill="1" applyBorder="1" applyAlignment="1">
      <alignment horizontal="center" vertical="center"/>
    </xf>
    <xf numFmtId="4" fontId="38" fillId="2" borderId="5" xfId="0" applyNumberFormat="1" applyFont="1" applyFill="1" applyBorder="1" applyAlignment="1">
      <alignment horizontal="center" vertical="center" wrapText="1"/>
    </xf>
    <xf numFmtId="4" fontId="27" fillId="2" borderId="5" xfId="0" applyNumberFormat="1" applyFont="1" applyFill="1" applyBorder="1" applyAlignment="1">
      <alignment horizontal="left" vertical="center" wrapText="1"/>
    </xf>
    <xf numFmtId="4" fontId="39" fillId="0" borderId="5" xfId="0" applyNumberFormat="1" applyFont="1" applyFill="1" applyBorder="1" applyAlignment="1">
      <alignment horizontal="left" vertical="center" wrapText="1"/>
    </xf>
    <xf numFmtId="4" fontId="39" fillId="0" borderId="5" xfId="0" applyNumberFormat="1" applyFont="1" applyFill="1" applyBorder="1" applyAlignment="1">
      <alignment vertical="center"/>
    </xf>
    <xf numFmtId="4" fontId="43" fillId="0" borderId="5" xfId="0" applyNumberFormat="1" applyFont="1" applyFill="1" applyBorder="1" applyAlignment="1">
      <alignment horizontal="left" vertical="center" wrapText="1"/>
    </xf>
    <xf numFmtId="4" fontId="38" fillId="6" borderId="5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5" xfId="0" applyNumberFormat="1" applyFont="1" applyBorder="1" applyAlignment="1" applyProtection="1">
      <alignment horizontal="right" vertical="center"/>
      <protection locked="0"/>
    </xf>
    <xf numFmtId="4" fontId="43" fillId="0" borderId="5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5" xfId="0" applyNumberFormat="1" applyFont="1" applyFill="1" applyBorder="1" applyAlignment="1" applyProtection="1">
      <alignment horizontal="right" vertical="center"/>
    </xf>
    <xf numFmtId="4" fontId="38" fillId="6" borderId="5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5" xfId="0" applyNumberFormat="1" applyFont="1" applyBorder="1" applyAlignment="1" applyProtection="1">
      <alignment horizontal="right" vertical="center" wrapText="1"/>
      <protection locked="0"/>
    </xf>
    <xf numFmtId="4" fontId="3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5" xfId="0" applyNumberFormat="1" applyFont="1" applyFill="1" applyBorder="1" applyAlignment="1" applyProtection="1">
      <alignment horizontal="right" vertical="center"/>
      <protection locked="0"/>
    </xf>
    <xf numFmtId="4" fontId="39" fillId="0" borderId="5" xfId="0" applyNumberFormat="1" applyFont="1" applyFill="1" applyBorder="1" applyAlignment="1" applyProtection="1">
      <alignment horizontal="right" vertical="center"/>
      <protection locked="0"/>
    </xf>
    <xf numFmtId="4" fontId="38" fillId="0" borderId="5" xfId="0" applyNumberFormat="1" applyFont="1" applyBorder="1" applyAlignment="1" applyProtection="1">
      <alignment vertical="center"/>
      <protection locked="0"/>
    </xf>
    <xf numFmtId="4" fontId="43" fillId="0" borderId="5" xfId="0" applyNumberFormat="1" applyFont="1" applyBorder="1" applyAlignment="1" applyProtection="1">
      <alignment vertical="center"/>
      <protection locked="0"/>
    </xf>
    <xf numFmtId="4" fontId="38" fillId="2" borderId="5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3" fillId="0" borderId="0" xfId="0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4" fontId="39" fillId="0" borderId="5" xfId="0" applyNumberFormat="1" applyFont="1" applyBorder="1" applyAlignment="1">
      <alignment vertical="center" wrapText="1"/>
    </xf>
    <xf numFmtId="4" fontId="49" fillId="0" borderId="0" xfId="0" applyNumberFormat="1" applyFont="1" applyFill="1" applyAlignment="1" applyProtection="1">
      <alignment vertical="center"/>
      <protection locked="0"/>
    </xf>
    <xf numFmtId="4" fontId="50" fillId="0" borderId="0" xfId="0" applyNumberFormat="1" applyFont="1" applyFill="1" applyAlignment="1" applyProtection="1">
      <alignment vertical="center"/>
      <protection locked="0"/>
    </xf>
    <xf numFmtId="4" fontId="39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2" fillId="0" borderId="0" xfId="0" applyNumberFormat="1" applyFont="1" applyAlignment="1">
      <alignment horizontal="left" vertical="center"/>
    </xf>
    <xf numFmtId="4" fontId="53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53" fillId="6" borderId="5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26" fillId="0" borderId="5" xfId="0" applyNumberFormat="1" applyFont="1" applyFill="1" applyBorder="1" applyAlignment="1">
      <alignment vertical="center" wrapText="1"/>
    </xf>
    <xf numFmtId="4" fontId="27" fillId="2" borderId="5" xfId="0" applyNumberFormat="1" applyFont="1" applyFill="1" applyBorder="1" applyAlignment="1">
      <alignment vertical="center" wrapText="1"/>
    </xf>
    <xf numFmtId="4" fontId="27" fillId="2" borderId="5" xfId="0" applyNumberFormat="1" applyFont="1" applyFill="1" applyBorder="1" applyAlignment="1">
      <alignment horizontal="right" vertical="center" wrapText="1"/>
    </xf>
    <xf numFmtId="4" fontId="27" fillId="0" borderId="5" xfId="0" applyNumberFormat="1" applyFont="1" applyBorder="1" applyAlignment="1">
      <alignment horizontal="center" vertical="center"/>
    </xf>
    <xf numFmtId="4" fontId="27" fillId="6" borderId="5" xfId="0" applyNumberFormat="1" applyFont="1" applyFill="1" applyBorder="1" applyAlignment="1">
      <alignment horizontal="right" vertical="center"/>
    </xf>
    <xf numFmtId="4" fontId="33" fillId="0" borderId="0" xfId="0" applyNumberFormat="1" applyFont="1" applyAlignment="1">
      <alignment horizontal="left" vertical="center"/>
    </xf>
    <xf numFmtId="4" fontId="38" fillId="2" borderId="5" xfId="0" applyNumberFormat="1" applyFont="1" applyFill="1" applyBorder="1" applyAlignment="1">
      <alignment horizontal="left" vertical="center"/>
    </xf>
    <xf numFmtId="4" fontId="39" fillId="0" borderId="5" xfId="0" applyNumberFormat="1" applyFont="1" applyBorder="1" applyAlignment="1">
      <alignment horizontal="right" vertical="center"/>
    </xf>
    <xf numFmtId="4" fontId="24" fillId="0" borderId="0" xfId="0" applyNumberFormat="1" applyFont="1" applyFill="1" applyBorder="1" applyAlignment="1">
      <alignment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5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2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5" xfId="0" applyNumberFormat="1" applyFont="1" applyFill="1" applyBorder="1" applyAlignment="1" applyProtection="1">
      <alignment horizontal="center" vertical="center"/>
      <protection locked="0"/>
    </xf>
    <xf numFmtId="4" fontId="27" fillId="0" borderId="5" xfId="0" applyNumberFormat="1" applyFont="1" applyFill="1" applyBorder="1" applyAlignment="1" applyProtection="1">
      <alignment vertical="center" wrapText="1"/>
      <protection locked="0"/>
    </xf>
    <xf numFmtId="4" fontId="51" fillId="0" borderId="5" xfId="0" applyNumberFormat="1" applyFont="1" applyFill="1" applyBorder="1" applyAlignment="1" applyProtection="1">
      <alignment vertical="center"/>
      <protection locked="0"/>
    </xf>
    <xf numFmtId="4" fontId="39" fillId="0" borderId="5" xfId="0" applyNumberFormat="1" applyFont="1" applyBorder="1" applyAlignment="1" applyProtection="1">
      <alignment vertical="center"/>
      <protection locked="0"/>
    </xf>
    <xf numFmtId="0" fontId="45" fillId="0" borderId="5" xfId="0" applyFont="1" applyBorder="1"/>
    <xf numFmtId="4" fontId="52" fillId="0" borderId="0" xfId="0" applyNumberFormat="1" applyFont="1" applyAlignment="1">
      <alignment horizontal="left" vertical="center" wrapText="1"/>
    </xf>
    <xf numFmtId="4" fontId="58" fillId="6" borderId="5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7" fillId="0" borderId="5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5" xfId="0" applyNumberFormat="1" applyFont="1" applyBorder="1" applyAlignment="1" applyProtection="1">
      <alignment vertical="center"/>
      <protection locked="0"/>
    </xf>
    <xf numFmtId="4" fontId="57" fillId="0" borderId="5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5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54" fillId="0" borderId="5" xfId="0" applyNumberFormat="1" applyFont="1" applyBorder="1" applyAlignment="1" applyProtection="1">
      <alignment vertical="center"/>
      <protection locked="0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5" xfId="0" applyNumberFormat="1" applyFont="1" applyFill="1" applyBorder="1" applyAlignment="1" applyProtection="1">
      <alignment vertical="center"/>
      <protection locked="0"/>
    </xf>
    <xf numFmtId="4" fontId="57" fillId="2" borderId="5" xfId="0" applyNumberFormat="1" applyFont="1" applyFill="1" applyBorder="1" applyAlignment="1" applyProtection="1">
      <alignment vertical="center"/>
    </xf>
    <xf numFmtId="4" fontId="39" fillId="0" borderId="5" xfId="0" applyNumberFormat="1" applyFont="1" applyBorder="1" applyAlignment="1" applyProtection="1">
      <alignment vertical="center" wrapText="1"/>
      <protection locked="0"/>
    </xf>
    <xf numFmtId="4" fontId="52" fillId="6" borderId="5" xfId="0" applyNumberFormat="1" applyFont="1" applyFill="1" applyBorder="1" applyAlignment="1" applyProtection="1">
      <alignment vertical="center"/>
    </xf>
    <xf numFmtId="4" fontId="43" fillId="0" borderId="5" xfId="0" applyNumberFormat="1" applyFont="1" applyFill="1" applyBorder="1" applyAlignment="1" applyProtection="1">
      <alignment vertical="center"/>
    </xf>
    <xf numFmtId="4" fontId="38" fillId="7" borderId="5" xfId="0" applyNumberFormat="1" applyFont="1" applyFill="1" applyBorder="1" applyAlignment="1" applyProtection="1">
      <alignment horizontal="right" vertical="center"/>
    </xf>
    <xf numFmtId="4" fontId="52" fillId="6" borderId="5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5" xfId="0" applyNumberFormat="1" applyFont="1" applyFill="1" applyBorder="1" applyAlignment="1" applyProtection="1">
      <alignment vertical="center"/>
    </xf>
    <xf numFmtId="4" fontId="8" fillId="0" borderId="5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5" xfId="0" applyNumberFormat="1" applyFont="1" applyFill="1" applyBorder="1" applyAlignment="1">
      <alignment horizontal="right" vertical="center"/>
    </xf>
    <xf numFmtId="4" fontId="38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5" xfId="0" applyNumberFormat="1" applyFont="1" applyFill="1" applyBorder="1" applyAlignment="1">
      <alignment horizontal="center" vertical="center"/>
    </xf>
    <xf numFmtId="4" fontId="35" fillId="6" borderId="5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18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5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5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5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5" fillId="0" borderId="5" xfId="0" applyNumberFormat="1" applyFont="1" applyBorder="1" applyAlignment="1">
      <alignment vertical="center"/>
    </xf>
    <xf numFmtId="164" fontId="19" fillId="5" borderId="5" xfId="0" applyNumberFormat="1" applyFont="1" applyFill="1" applyBorder="1" applyAlignment="1">
      <alignment vertical="center" wrapText="1"/>
    </xf>
    <xf numFmtId="164" fontId="19" fillId="5" borderId="5" xfId="0" applyNumberFormat="1" applyFont="1" applyFill="1" applyBorder="1" applyAlignment="1">
      <alignment vertical="center"/>
    </xf>
    <xf numFmtId="164" fontId="45" fillId="5" borderId="5" xfId="0" applyNumberFormat="1" applyFont="1" applyFill="1" applyBorder="1" applyAlignment="1">
      <alignment horizontal="right" vertical="center" wrapText="1"/>
    </xf>
    <xf numFmtId="164" fontId="45" fillId="5" borderId="5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5" fillId="0" borderId="25" xfId="3" applyFont="1" applyBorder="1"/>
    <xf numFmtId="0" fontId="66" fillId="0" borderId="26" xfId="3" applyFont="1" applyBorder="1"/>
    <xf numFmtId="0" fontId="66" fillId="0" borderId="27" xfId="3" applyFont="1" applyBorder="1"/>
    <xf numFmtId="0" fontId="66" fillId="0" borderId="10" xfId="3" applyFont="1" applyBorder="1"/>
    <xf numFmtId="0" fontId="66" fillId="0" borderId="3" xfId="3" applyFont="1" applyBorder="1"/>
    <xf numFmtId="0" fontId="66" fillId="0" borderId="4" xfId="3" applyFont="1" applyBorder="1"/>
    <xf numFmtId="0" fontId="66" fillId="0" borderId="11" xfId="3" applyFont="1" applyBorder="1"/>
    <xf numFmtId="0" fontId="67" fillId="0" borderId="11" xfId="3" applyFont="1" applyBorder="1" applyAlignment="1">
      <alignment horizontal="center"/>
    </xf>
    <xf numFmtId="0" fontId="65" fillId="0" borderId="28" xfId="3" applyFont="1" applyBorder="1"/>
    <xf numFmtId="0" fontId="65" fillId="0" borderId="2" xfId="3" applyFont="1" applyBorder="1"/>
    <xf numFmtId="0" fontId="65" fillId="0" borderId="11" xfId="0" applyFont="1" applyFill="1" applyBorder="1" applyAlignment="1">
      <alignment vertical="center" wrapText="1"/>
    </xf>
    <xf numFmtId="0" fontId="68" fillId="0" borderId="11" xfId="0" applyFont="1" applyBorder="1"/>
    <xf numFmtId="0" fontId="65" fillId="0" borderId="29" xfId="0" applyFont="1" applyBorder="1"/>
    <xf numFmtId="0" fontId="65" fillId="0" borderId="30" xfId="3" applyFont="1" applyBorder="1"/>
    <xf numFmtId="0" fontId="66" fillId="0" borderId="31" xfId="3" applyFont="1" applyBorder="1"/>
    <xf numFmtId="0" fontId="66" fillId="0" borderId="11" xfId="0" applyFont="1" applyBorder="1"/>
    <xf numFmtId="0" fontId="69" fillId="0" borderId="28" xfId="3" applyFont="1" applyBorder="1"/>
    <xf numFmtId="0" fontId="66" fillId="0" borderId="2" xfId="3" applyFont="1" applyBorder="1"/>
    <xf numFmtId="49" fontId="66" fillId="0" borderId="11" xfId="0" applyNumberFormat="1" applyFont="1" applyBorder="1"/>
    <xf numFmtId="0" fontId="66" fillId="0" borderId="11" xfId="3" applyFont="1" applyBorder="1" applyAlignment="1">
      <alignment horizontal="center"/>
    </xf>
    <xf numFmtId="0" fontId="66" fillId="0" borderId="32" xfId="3" applyFont="1" applyFill="1" applyBorder="1"/>
    <xf numFmtId="0" fontId="70" fillId="0" borderId="0" xfId="3" applyFont="1" applyFill="1" applyBorder="1" applyAlignment="1">
      <alignment horizontal="center"/>
    </xf>
    <xf numFmtId="0" fontId="69" fillId="0" borderId="33" xfId="3" applyFont="1" applyFill="1" applyBorder="1" applyAlignment="1"/>
    <xf numFmtId="0" fontId="69" fillId="0" borderId="34" xfId="3" applyFont="1" applyFill="1" applyBorder="1" applyAlignment="1">
      <alignment wrapText="1"/>
    </xf>
    <xf numFmtId="0" fontId="66" fillId="0" borderId="0" xfId="3" applyFont="1" applyFill="1" applyBorder="1"/>
    <xf numFmtId="0" fontId="66" fillId="0" borderId="35" xfId="3" applyFont="1" applyFill="1" applyBorder="1"/>
    <xf numFmtId="0" fontId="66" fillId="0" borderId="36" xfId="3" applyFont="1" applyFill="1" applyBorder="1"/>
    <xf numFmtId="0" fontId="65" fillId="0" borderId="37" xfId="3" applyFont="1" applyFill="1" applyBorder="1" applyAlignment="1">
      <alignment horizontal="center" vertical="center"/>
    </xf>
    <xf numFmtId="0" fontId="65" fillId="0" borderId="35" xfId="3" applyFont="1" applyFill="1" applyBorder="1" applyAlignment="1">
      <alignment horizontal="center" vertical="center"/>
    </xf>
    <xf numFmtId="0" fontId="68" fillId="0" borderId="38" xfId="3" applyFont="1" applyFill="1" applyBorder="1" applyAlignment="1">
      <alignment horizontal="center" vertical="center"/>
    </xf>
    <xf numFmtId="0" fontId="65" fillId="0" borderId="33" xfId="3" applyFont="1" applyFill="1" applyBorder="1" applyAlignment="1">
      <alignment vertical="center"/>
    </xf>
    <xf numFmtId="0" fontId="65" fillId="0" borderId="0" xfId="3" applyFont="1" applyFill="1" applyBorder="1" applyAlignment="1">
      <alignment vertical="center"/>
    </xf>
    <xf numFmtId="0" fontId="68" fillId="0" borderId="39" xfId="3" applyFont="1" applyFill="1" applyBorder="1" applyAlignment="1">
      <alignment horizontal="center" vertical="center"/>
    </xf>
    <xf numFmtId="0" fontId="66" fillId="0" borderId="33" xfId="3" applyFont="1" applyFill="1" applyBorder="1" applyAlignment="1">
      <alignment vertical="center"/>
    </xf>
    <xf numFmtId="0" fontId="66" fillId="0" borderId="0" xfId="3" applyFont="1" applyFill="1" applyBorder="1" applyAlignment="1">
      <alignment vertical="center"/>
    </xf>
    <xf numFmtId="164" fontId="68" fillId="0" borderId="42" xfId="3" applyNumberFormat="1" applyFont="1" applyBorder="1"/>
    <xf numFmtId="164" fontId="68" fillId="0" borderId="45" xfId="3" applyNumberFormat="1" applyFont="1" applyBorder="1"/>
    <xf numFmtId="164" fontId="71" fillId="0" borderId="45" xfId="3" applyNumberFormat="1" applyFont="1" applyBorder="1"/>
    <xf numFmtId="164" fontId="68" fillId="0" borderId="53" xfId="3" applyNumberFormat="1" applyFont="1" applyBorder="1"/>
    <xf numFmtId="0" fontId="72" fillId="0" borderId="0" xfId="3" applyFont="1" applyFill="1" applyBorder="1"/>
    <xf numFmtId="0" fontId="64" fillId="0" borderId="0" xfId="3" applyFont="1" applyFill="1"/>
    <xf numFmtId="0" fontId="64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2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5" fillId="0" borderId="37" xfId="3" applyFont="1" applyBorder="1"/>
    <xf numFmtId="0" fontId="66" fillId="0" borderId="54" xfId="3" applyFont="1" applyBorder="1"/>
    <xf numFmtId="0" fontId="66" fillId="0" borderId="55" xfId="3" applyFont="1" applyBorder="1"/>
    <xf numFmtId="0" fontId="66" fillId="0" borderId="0" xfId="3" applyFont="1" applyBorder="1"/>
    <xf numFmtId="0" fontId="66" fillId="0" borderId="37" xfId="3" applyFont="1" applyBorder="1"/>
    <xf numFmtId="0" fontId="66" fillId="0" borderId="36" xfId="3" applyFont="1" applyBorder="1"/>
    <xf numFmtId="0" fontId="67" fillId="0" borderId="0" xfId="3" applyFont="1" applyBorder="1" applyAlignment="1">
      <alignment horizontal="center"/>
    </xf>
    <xf numFmtId="0" fontId="65" fillId="0" borderId="33" xfId="3" applyFont="1" applyBorder="1"/>
    <xf numFmtId="0" fontId="65" fillId="0" borderId="34" xfId="3" applyFont="1" applyBorder="1"/>
    <xf numFmtId="0" fontId="65" fillId="0" borderId="33" xfId="3" applyFont="1" applyBorder="1" applyAlignment="1">
      <alignment vertical="center"/>
    </xf>
    <xf numFmtId="0" fontId="65" fillId="0" borderId="56" xfId="3" applyFont="1" applyBorder="1"/>
    <xf numFmtId="0" fontId="66" fillId="0" borderId="57" xfId="3" applyFont="1" applyBorder="1"/>
    <xf numFmtId="0" fontId="69" fillId="0" borderId="33" xfId="3" applyFont="1" applyBorder="1"/>
    <xf numFmtId="0" fontId="66" fillId="0" borderId="34" xfId="3" applyFont="1" applyBorder="1"/>
    <xf numFmtId="0" fontId="66" fillId="0" borderId="0" xfId="3" applyFont="1" applyBorder="1" applyAlignment="1">
      <alignment horizontal="center"/>
    </xf>
    <xf numFmtId="0" fontId="66" fillId="0" borderId="32" xfId="3" applyFont="1" applyBorder="1"/>
    <xf numFmtId="0" fontId="69" fillId="0" borderId="33" xfId="3" applyFont="1" applyBorder="1" applyAlignment="1"/>
    <xf numFmtId="0" fontId="69" fillId="0" borderId="34" xfId="3" applyFont="1" applyBorder="1" applyAlignment="1">
      <alignment wrapText="1"/>
    </xf>
    <xf numFmtId="0" fontId="66" fillId="0" borderId="35" xfId="3" applyFont="1" applyBorder="1"/>
    <xf numFmtId="0" fontId="65" fillId="0" borderId="37" xfId="3" applyFont="1" applyBorder="1" applyAlignment="1">
      <alignment horizontal="center" vertical="center"/>
    </xf>
    <xf numFmtId="0" fontId="65" fillId="0" borderId="35" xfId="3" applyFont="1" applyBorder="1" applyAlignment="1">
      <alignment horizontal="center" vertical="center"/>
    </xf>
    <xf numFmtId="0" fontId="68" fillId="0" borderId="38" xfId="3" applyFont="1" applyBorder="1" applyAlignment="1">
      <alignment horizontal="center" vertical="center"/>
    </xf>
    <xf numFmtId="0" fontId="65" fillId="0" borderId="0" xfId="3" applyFont="1" applyBorder="1" applyAlignment="1">
      <alignment vertical="center"/>
    </xf>
    <xf numFmtId="0" fontId="68" fillId="0" borderId="39" xfId="3" applyFont="1" applyBorder="1" applyAlignment="1">
      <alignment horizontal="center" vertical="center"/>
    </xf>
    <xf numFmtId="0" fontId="66" fillId="0" borderId="33" xfId="3" applyFont="1" applyBorder="1" applyAlignment="1">
      <alignment vertical="center"/>
    </xf>
    <xf numFmtId="0" fontId="66" fillId="0" borderId="0" xfId="3" applyFont="1" applyBorder="1" applyAlignment="1">
      <alignment vertical="center"/>
    </xf>
    <xf numFmtId="164" fontId="65" fillId="0" borderId="42" xfId="3" applyNumberFormat="1" applyFont="1" applyBorder="1"/>
    <xf numFmtId="0" fontId="66" fillId="0" borderId="43" xfId="3" applyFont="1" applyFill="1" applyBorder="1" applyAlignment="1">
      <alignment vertical="center"/>
    </xf>
    <xf numFmtId="0" fontId="66" fillId="0" borderId="47" xfId="3" applyFont="1" applyFill="1" applyBorder="1" applyAlignment="1">
      <alignment vertical="center"/>
    </xf>
    <xf numFmtId="164" fontId="65" fillId="0" borderId="45" xfId="3" applyNumberFormat="1" applyFont="1" applyBorder="1"/>
    <xf numFmtId="164" fontId="65" fillId="0" borderId="53" xfId="3" applyNumberFormat="1" applyFont="1" applyBorder="1"/>
    <xf numFmtId="0" fontId="72" fillId="0" borderId="0" xfId="3" applyFont="1"/>
    <xf numFmtId="0" fontId="74" fillId="0" borderId="0" xfId="0" applyFont="1" applyAlignment="1">
      <alignment vertical="center"/>
    </xf>
    <xf numFmtId="4" fontId="75" fillId="0" borderId="0" xfId="0" applyNumberFormat="1" applyFont="1" applyAlignment="1">
      <alignment vertical="center"/>
    </xf>
    <xf numFmtId="0" fontId="66" fillId="0" borderId="10" xfId="3" applyFont="1" applyBorder="1" applyAlignment="1">
      <alignment vertical="center"/>
    </xf>
    <xf numFmtId="0" fontId="66" fillId="0" borderId="11" xfId="3" applyFont="1" applyBorder="1" applyAlignment="1">
      <alignment vertical="center"/>
    </xf>
    <xf numFmtId="0" fontId="65" fillId="0" borderId="11" xfId="0" applyFont="1" applyBorder="1" applyAlignment="1">
      <alignment vertical="center"/>
    </xf>
    <xf numFmtId="0" fontId="65" fillId="0" borderId="29" xfId="0" applyFont="1" applyBorder="1" applyAlignment="1">
      <alignment vertical="center"/>
    </xf>
    <xf numFmtId="49" fontId="66" fillId="0" borderId="11" xfId="3" applyNumberFormat="1" applyFont="1" applyBorder="1" applyAlignment="1">
      <alignment vertical="center"/>
    </xf>
    <xf numFmtId="0" fontId="13" fillId="0" borderId="5" xfId="0" applyFont="1" applyFill="1" applyBorder="1" applyAlignment="1">
      <alignment horizontal="center" wrapText="1"/>
    </xf>
    <xf numFmtId="2" fontId="22" fillId="0" borderId="5" xfId="0" applyNumberFormat="1" applyFont="1" applyBorder="1" applyAlignment="1">
      <alignment horizontal="right"/>
    </xf>
    <xf numFmtId="0" fontId="27" fillId="2" borderId="5" xfId="3" applyFont="1" applyFill="1" applyBorder="1" applyAlignment="1">
      <alignment vertical="center" wrapText="1"/>
    </xf>
    <xf numFmtId="4" fontId="27" fillId="2" borderId="5" xfId="3" applyNumberFormat="1" applyFont="1" applyFill="1" applyBorder="1" applyAlignment="1">
      <alignment vertical="center"/>
    </xf>
    <xf numFmtId="0" fontId="27" fillId="0" borderId="5" xfId="3" applyFont="1" applyBorder="1" applyAlignment="1">
      <alignment horizontal="centerContinuous" vertical="center"/>
    </xf>
    <xf numFmtId="0" fontId="26" fillId="0" borderId="5" xfId="3" applyFont="1" applyBorder="1" applyAlignment="1">
      <alignment vertical="center"/>
    </xf>
    <xf numFmtId="0" fontId="27" fillId="0" borderId="5" xfId="3" applyFont="1" applyBorder="1" applyAlignment="1">
      <alignment vertical="center" wrapText="1"/>
    </xf>
    <xf numFmtId="4" fontId="27" fillId="0" borderId="5" xfId="3" applyNumberFormat="1" applyFont="1" applyBorder="1" applyAlignment="1">
      <alignment vertical="center"/>
    </xf>
    <xf numFmtId="4" fontId="26" fillId="0" borderId="5" xfId="3" applyNumberFormat="1" applyFont="1" applyBorder="1" applyAlignment="1">
      <alignment vertical="center"/>
    </xf>
    <xf numFmtId="164" fontId="26" fillId="0" borderId="5" xfId="0" applyNumberFormat="1" applyFont="1" applyBorder="1" applyAlignment="1">
      <alignment vertical="center"/>
    </xf>
    <xf numFmtId="4" fontId="38" fillId="6" borderId="1" xfId="0" applyNumberFormat="1" applyFont="1" applyFill="1" applyBorder="1" applyAlignment="1">
      <alignment horizontal="right" vertical="center" wrapText="1"/>
    </xf>
    <xf numFmtId="4" fontId="38" fillId="6" borderId="32" xfId="0" applyNumberFormat="1" applyFont="1" applyFill="1" applyBorder="1" applyAlignment="1">
      <alignment horizontal="right" vertical="center" wrapText="1"/>
    </xf>
    <xf numFmtId="4" fontId="76" fillId="0" borderId="0" xfId="0" applyNumberFormat="1" applyFont="1" applyAlignment="1">
      <alignment vertical="center"/>
    </xf>
    <xf numFmtId="4" fontId="27" fillId="0" borderId="5" xfId="0" applyNumberFormat="1" applyFont="1" applyBorder="1" applyAlignment="1">
      <alignment horizontal="left" vertical="center" wrapText="1"/>
    </xf>
    <xf numFmtId="4" fontId="38" fillId="0" borderId="5" xfId="0" applyNumberFormat="1" applyFont="1" applyBorder="1" applyAlignment="1">
      <alignment horizontal="right" vertical="center" wrapText="1"/>
    </xf>
    <xf numFmtId="4" fontId="38" fillId="0" borderId="5" xfId="0" applyNumberFormat="1" applyFont="1" applyBorder="1" applyAlignment="1" applyProtection="1">
      <alignment vertical="center" wrapText="1"/>
      <protection locked="0"/>
    </xf>
    <xf numFmtId="4" fontId="43" fillId="0" borderId="5" xfId="0" applyNumberFormat="1" applyFont="1" applyBorder="1" applyAlignment="1" applyProtection="1">
      <alignment horizontal="left" vertical="center" wrapText="1"/>
      <protection locked="0"/>
    </xf>
    <xf numFmtId="4" fontId="44" fillId="0" borderId="5" xfId="0" applyNumberFormat="1" applyFont="1" applyBorder="1" applyAlignment="1">
      <alignment horizontal="right" vertical="center" wrapText="1"/>
    </xf>
    <xf numFmtId="4" fontId="51" fillId="0" borderId="5" xfId="0" applyNumberFormat="1" applyFont="1" applyBorder="1" applyAlignment="1" applyProtection="1">
      <alignment horizontal="left" vertical="center" wrapText="1"/>
      <protection locked="0"/>
    </xf>
    <xf numFmtId="4" fontId="43" fillId="0" borderId="5" xfId="0" applyNumberFormat="1" applyFont="1" applyBorder="1" applyAlignment="1" applyProtection="1">
      <alignment vertical="center" wrapText="1"/>
      <protection locked="0"/>
    </xf>
    <xf numFmtId="4" fontId="51" fillId="0" borderId="5" xfId="0" applyNumberFormat="1" applyFont="1" applyBorder="1" applyAlignment="1" applyProtection="1">
      <alignment vertical="center" wrapText="1"/>
      <protection locked="0"/>
    </xf>
    <xf numFmtId="4" fontId="38" fillId="2" borderId="5" xfId="0" applyNumberFormat="1" applyFont="1" applyFill="1" applyBorder="1" applyAlignment="1">
      <alignment horizontal="right" vertical="center" wrapText="1"/>
    </xf>
    <xf numFmtId="164" fontId="0" fillId="0" borderId="5" xfId="0" applyNumberFormat="1" applyBorder="1"/>
    <xf numFmtId="2" fontId="18" fillId="0" borderId="5" xfId="0" applyNumberFormat="1" applyFont="1" applyFill="1" applyBorder="1" applyAlignment="1">
      <alignment vertical="center" wrapText="1"/>
    </xf>
    <xf numFmtId="4" fontId="26" fillId="0" borderId="5" xfId="0" applyNumberFormat="1" applyFont="1" applyFill="1" applyBorder="1" applyAlignment="1">
      <alignment horizontal="right" vertical="center"/>
    </xf>
    <xf numFmtId="4" fontId="52" fillId="0" borderId="0" xfId="0" applyNumberFormat="1" applyFont="1" applyBorder="1" applyAlignment="1" applyProtection="1">
      <alignment horizontal="left" vertical="center"/>
      <protection locked="0"/>
    </xf>
    <xf numFmtId="164" fontId="0" fillId="0" borderId="5" xfId="0" applyNumberFormat="1" applyFill="1" applyBorder="1" applyAlignment="1">
      <alignment vertical="center"/>
    </xf>
    <xf numFmtId="164" fontId="39" fillId="0" borderId="5" xfId="0" applyNumberFormat="1" applyFont="1" applyFill="1" applyBorder="1"/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3" fillId="2" borderId="5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vertical="center" wrapText="1"/>
    </xf>
    <xf numFmtId="0" fontId="15" fillId="2" borderId="5" xfId="3" applyFont="1" applyFill="1" applyBorder="1" applyAlignment="1">
      <alignment horizontal="center" vertical="center" wrapText="1"/>
    </xf>
    <xf numFmtId="0" fontId="16" fillId="0" borderId="5" xfId="0" applyFont="1" applyFill="1" applyBorder="1"/>
    <xf numFmtId="0" fontId="20" fillId="4" borderId="5" xfId="0" applyFont="1" applyFill="1" applyBorder="1" applyAlignment="1">
      <alignment horizontal="center" wrapText="1"/>
    </xf>
    <xf numFmtId="0" fontId="20" fillId="4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1" fillId="5" borderId="5" xfId="0" applyFont="1" applyFill="1" applyBorder="1" applyAlignment="1"/>
    <xf numFmtId="0" fontId="0" fillId="0" borderId="5" xfId="0" applyBorder="1" applyAlignment="1"/>
    <xf numFmtId="0" fontId="22" fillId="0" borderId="5" xfId="0" applyFont="1" applyBorder="1"/>
    <xf numFmtId="0" fontId="20" fillId="5" borderId="5" xfId="0" applyFont="1" applyFill="1" applyBorder="1"/>
    <xf numFmtId="0" fontId="20" fillId="4" borderId="5" xfId="0" applyFont="1" applyFill="1" applyBorder="1"/>
    <xf numFmtId="0" fontId="22" fillId="0" borderId="5" xfId="0" applyFont="1" applyFill="1" applyBorder="1"/>
    <xf numFmtId="0" fontId="20" fillId="0" borderId="5" xfId="0" applyFont="1" applyFill="1" applyBorder="1"/>
    <xf numFmtId="4" fontId="23" fillId="0" borderId="5" xfId="0" applyNumberFormat="1" applyFont="1" applyFill="1" applyBorder="1" applyAlignment="1">
      <alignment vertical="center"/>
    </xf>
    <xf numFmtId="0" fontId="13" fillId="4" borderId="5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6" xfId="0" applyNumberFormat="1" applyFont="1" applyBorder="1" applyAlignment="1">
      <alignment horizontal="left" wrapText="1"/>
    </xf>
    <xf numFmtId="0" fontId="29" fillId="0" borderId="6" xfId="0" applyFont="1" applyBorder="1" applyAlignment="1">
      <alignment horizontal="left" wrapText="1"/>
    </xf>
    <xf numFmtId="0" fontId="17" fillId="0" borderId="5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5" xfId="0" applyNumberFormat="1" applyFont="1" applyFill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5" xfId="0" applyFont="1" applyFill="1" applyBorder="1" applyAlignment="1">
      <alignment wrapText="1"/>
    </xf>
    <xf numFmtId="0" fontId="18" fillId="0" borderId="5" xfId="0" applyFont="1" applyBorder="1" applyAlignment="1">
      <alignment wrapText="1"/>
    </xf>
    <xf numFmtId="4" fontId="26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5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5" xfId="0" applyNumberFormat="1" applyFont="1" applyFill="1" applyBorder="1" applyAlignment="1" applyProtection="1">
      <alignment horizontal="center" vertical="center"/>
      <protection locked="0"/>
    </xf>
    <xf numFmtId="4" fontId="38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5" xfId="0" applyNumberFormat="1" applyFont="1" applyFill="1" applyBorder="1" applyAlignment="1" applyProtection="1">
      <alignment horizontal="center" vertical="center"/>
      <protection locked="0"/>
    </xf>
    <xf numFmtId="4" fontId="27" fillId="6" borderId="5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5" xfId="0" applyNumberFormat="1" applyFont="1" applyFill="1" applyBorder="1" applyAlignment="1" applyProtection="1">
      <alignment vertical="center" wrapText="1"/>
      <protection locked="0"/>
    </xf>
    <xf numFmtId="0" fontId="0" fillId="0" borderId="5" xfId="0" applyBorder="1" applyAlignment="1">
      <alignment vertical="center"/>
    </xf>
    <xf numFmtId="4" fontId="38" fillId="0" borderId="5" xfId="0" applyNumberFormat="1" applyFont="1" applyFill="1" applyBorder="1" applyAlignment="1" applyProtection="1">
      <alignment vertical="center" wrapText="1"/>
      <protection locked="0"/>
    </xf>
    <xf numFmtId="44" fontId="38" fillId="2" borderId="5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/>
    </xf>
    <xf numFmtId="4" fontId="43" fillId="0" borderId="5" xfId="0" applyNumberFormat="1" applyFont="1" applyFill="1" applyBorder="1" applyAlignment="1">
      <alignment horizontal="left" vertical="center" wrapText="1"/>
    </xf>
    <xf numFmtId="4" fontId="43" fillId="0" borderId="5" xfId="0" applyNumberFormat="1" applyFont="1" applyFill="1" applyBorder="1" applyAlignment="1" applyProtection="1">
      <alignment vertical="center" wrapText="1"/>
      <protection locked="0"/>
    </xf>
    <xf numFmtId="4" fontId="38" fillId="2" borderId="5" xfId="0" applyNumberFormat="1" applyFont="1" applyFill="1" applyBorder="1" applyAlignment="1" applyProtection="1">
      <alignment vertical="center" wrapText="1"/>
      <protection locked="0"/>
    </xf>
    <xf numFmtId="4" fontId="43" fillId="0" borderId="5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5" xfId="0" applyNumberFormat="1" applyFont="1" applyFill="1" applyBorder="1" applyAlignment="1">
      <alignment horizontal="left" vertical="center"/>
    </xf>
    <xf numFmtId="4" fontId="44" fillId="0" borderId="5" xfId="0" applyNumberFormat="1" applyFont="1" applyFill="1" applyBorder="1" applyAlignment="1" applyProtection="1">
      <alignment vertical="center" wrapText="1"/>
      <protection locked="0"/>
    </xf>
    <xf numFmtId="4" fontId="39" fillId="0" borderId="5" xfId="0" applyNumberFormat="1" applyFont="1" applyBorder="1" applyAlignment="1" applyProtection="1">
      <alignment vertical="center" wrapText="1"/>
      <protection locked="0"/>
    </xf>
    <xf numFmtId="4" fontId="38" fillId="6" borderId="5" xfId="0" applyNumberFormat="1" applyFont="1" applyFill="1" applyBorder="1" applyAlignment="1" applyProtection="1">
      <alignment vertical="center" wrapText="1"/>
      <protection locked="0"/>
    </xf>
    <xf numFmtId="4" fontId="38" fillId="2" borderId="64" xfId="0" applyNumberFormat="1" applyFont="1" applyFill="1" applyBorder="1" applyAlignment="1">
      <alignment horizontal="left" vertical="center" wrapText="1"/>
    </xf>
    <xf numFmtId="4" fontId="38" fillId="6" borderId="65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5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vertical="center" wrapText="1"/>
    </xf>
    <xf numFmtId="4" fontId="38" fillId="6" borderId="5" xfId="0" applyNumberFormat="1" applyFont="1" applyFill="1" applyBorder="1" applyAlignment="1">
      <alignment horizontal="center" vertical="center" wrapText="1"/>
    </xf>
    <xf numFmtId="4" fontId="39" fillId="0" borderId="5" xfId="0" applyNumberFormat="1" applyFont="1" applyFill="1" applyBorder="1" applyAlignment="1">
      <alignment horizontal="left" vertical="center" wrapText="1"/>
    </xf>
    <xf numFmtId="4" fontId="38" fillId="0" borderId="5" xfId="0" applyNumberFormat="1" applyFont="1" applyBorder="1" applyAlignment="1" applyProtection="1">
      <alignment horizontal="justify" vertical="center"/>
      <protection locked="0"/>
    </xf>
    <xf numFmtId="4" fontId="38" fillId="6" borderId="5" xfId="0" applyNumberFormat="1" applyFont="1" applyFill="1" applyBorder="1" applyAlignment="1" applyProtection="1">
      <alignment horizontal="justify" vertical="center"/>
      <protection locked="0"/>
    </xf>
    <xf numFmtId="4" fontId="43" fillId="0" borderId="5" xfId="0" applyNumberFormat="1" applyFont="1" applyBorder="1" applyAlignment="1" applyProtection="1">
      <alignment horizontal="justify" vertical="center"/>
      <protection locked="0"/>
    </xf>
    <xf numFmtId="0" fontId="0" fillId="0" borderId="5" xfId="0" applyFill="1" applyBorder="1" applyAlignment="1">
      <alignment vertical="center"/>
    </xf>
    <xf numFmtId="4" fontId="27" fillId="6" borderId="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5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5" xfId="0" applyNumberFormat="1" applyFont="1" applyFill="1" applyBorder="1" applyAlignment="1" applyProtection="1">
      <alignment horizontal="left" vertical="center"/>
      <protection locked="0"/>
    </xf>
    <xf numFmtId="4" fontId="39" fillId="0" borderId="5" xfId="0" applyNumberFormat="1" applyFont="1" applyFill="1" applyBorder="1" applyAlignment="1" applyProtection="1">
      <alignment horizontal="left" vertical="center"/>
      <protection locked="0"/>
    </xf>
    <xf numFmtId="4" fontId="39" fillId="0" borderId="5" xfId="0" applyNumberFormat="1" applyFont="1" applyBorder="1" applyAlignment="1" applyProtection="1">
      <alignment horizontal="left" vertical="center"/>
      <protection locked="0"/>
    </xf>
    <xf numFmtId="4" fontId="26" fillId="0" borderId="5" xfId="0" applyNumberFormat="1" applyFont="1" applyFill="1" applyBorder="1" applyAlignment="1" applyProtection="1">
      <alignment horizontal="left" vertical="center"/>
      <protection locked="0"/>
    </xf>
    <xf numFmtId="4" fontId="39" fillId="0" borderId="5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5" xfId="0" applyNumberFormat="1" applyFont="1" applyFill="1" applyBorder="1" applyAlignment="1" applyProtection="1">
      <alignment vertical="center"/>
      <protection locked="0"/>
    </xf>
    <xf numFmtId="4" fontId="38" fillId="0" borderId="5" xfId="0" applyNumberFormat="1" applyFont="1" applyFill="1" applyBorder="1" applyAlignment="1" applyProtection="1">
      <alignment vertical="center"/>
      <protection locked="0"/>
    </xf>
    <xf numFmtId="4" fontId="43" fillId="0" borderId="5" xfId="0" applyNumberFormat="1" applyFont="1" applyFill="1" applyBorder="1" applyAlignment="1" applyProtection="1">
      <alignment horizontal="left" vertical="center"/>
      <protection locked="0"/>
    </xf>
    <xf numFmtId="4" fontId="43" fillId="0" borderId="5" xfId="0" applyNumberFormat="1" applyFont="1" applyFill="1" applyBorder="1" applyAlignment="1" applyProtection="1">
      <alignment vertical="center"/>
      <protection locked="0"/>
    </xf>
    <xf numFmtId="4" fontId="39" fillId="0" borderId="5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5" xfId="0" applyNumberFormat="1" applyFont="1" applyFill="1" applyBorder="1" applyAlignment="1">
      <alignment horizontal="left" vertical="center"/>
    </xf>
    <xf numFmtId="4" fontId="39" fillId="0" borderId="5" xfId="0" applyNumberFormat="1" applyFont="1" applyBorder="1" applyAlignment="1" applyProtection="1">
      <alignment horizontal="justify" vertical="center"/>
      <protection locked="0"/>
    </xf>
    <xf numFmtId="4" fontId="34" fillId="0" borderId="5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5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5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3" fillId="6" borderId="5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5" xfId="0" applyNumberFormat="1" applyFont="1" applyBorder="1" applyAlignment="1" applyProtection="1">
      <alignment horizontal="left" vertical="center" wrapText="1"/>
      <protection locked="0"/>
    </xf>
    <xf numFmtId="4" fontId="38" fillId="0" borderId="5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5" xfId="0" applyNumberFormat="1" applyFont="1" applyBorder="1" applyAlignment="1">
      <alignment vertical="center"/>
    </xf>
    <xf numFmtId="4" fontId="26" fillId="0" borderId="5" xfId="0" applyNumberFormat="1" applyFont="1" applyFill="1" applyBorder="1" applyAlignment="1">
      <alignment horizontal="left" vertical="center" wrapText="1"/>
    </xf>
    <xf numFmtId="4" fontId="35" fillId="6" borderId="5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5" xfId="0" applyNumberFormat="1" applyFont="1" applyFill="1" applyBorder="1" applyAlignment="1">
      <alignment horizontal="center" vertical="center" wrapText="1"/>
    </xf>
    <xf numFmtId="4" fontId="26" fillId="0" borderId="5" xfId="0" applyNumberFormat="1" applyFont="1" applyFill="1" applyBorder="1" applyAlignment="1">
      <alignment vertical="center" wrapText="1"/>
    </xf>
    <xf numFmtId="4" fontId="56" fillId="0" borderId="5" xfId="0" applyNumberFormat="1" applyFont="1" applyFill="1" applyBorder="1" applyAlignment="1">
      <alignment vertical="center" wrapText="1"/>
    </xf>
    <xf numFmtId="4" fontId="26" fillId="0" borderId="5" xfId="0" applyNumberFormat="1" applyFont="1" applyBorder="1" applyAlignment="1">
      <alignment vertical="center" wrapText="1"/>
    </xf>
    <xf numFmtId="4" fontId="27" fillId="6" borderId="5" xfId="0" applyNumberFormat="1" applyFont="1" applyFill="1" applyBorder="1" applyAlignment="1">
      <alignment horizontal="left" vertical="center" wrapText="1"/>
    </xf>
    <xf numFmtId="4" fontId="38" fillId="0" borderId="5" xfId="0" applyNumberFormat="1" applyFont="1" applyFill="1" applyBorder="1" applyAlignment="1">
      <alignment horizontal="center" vertical="center"/>
    </xf>
    <xf numFmtId="4" fontId="38" fillId="0" borderId="5" xfId="0" applyNumberFormat="1" applyFont="1" applyBorder="1" applyAlignment="1">
      <alignment horizontal="center" vertical="center"/>
    </xf>
    <xf numFmtId="4" fontId="55" fillId="0" borderId="0" xfId="0" applyNumberFormat="1" applyFont="1" applyFill="1" applyBorder="1" applyAlignment="1">
      <alignment horizontal="center" vertical="center" wrapText="1"/>
    </xf>
    <xf numFmtId="4" fontId="53" fillId="6" borderId="5" xfId="0" applyNumberFormat="1" applyFont="1" applyFill="1" applyBorder="1" applyAlignment="1">
      <alignment horizontal="center" vertical="center" wrapText="1"/>
    </xf>
    <xf numFmtId="4" fontId="57" fillId="2" borderId="5" xfId="0" applyNumberFormat="1" applyFont="1" applyFill="1" applyBorder="1" applyAlignment="1" applyProtection="1">
      <alignment horizontal="center" vertical="center"/>
      <protection locked="0"/>
    </xf>
    <xf numFmtId="4" fontId="58" fillId="0" borderId="5" xfId="0" applyNumberFormat="1" applyFont="1" applyFill="1" applyBorder="1" applyAlignment="1" applyProtection="1">
      <alignment vertical="center" wrapText="1"/>
      <protection locked="0"/>
    </xf>
    <xf numFmtId="4" fontId="34" fillId="0" borderId="5" xfId="0" applyNumberFormat="1" applyFont="1" applyFill="1" applyBorder="1" applyAlignment="1" applyProtection="1">
      <alignment vertical="center"/>
      <protection locked="0"/>
    </xf>
    <xf numFmtId="4" fontId="56" fillId="0" borderId="5" xfId="0" applyNumberFormat="1" applyFont="1" applyFill="1" applyBorder="1" applyAlignment="1" applyProtection="1">
      <alignment vertical="center"/>
      <protection locked="0"/>
    </xf>
    <xf numFmtId="4" fontId="38" fillId="2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4" fontId="38" fillId="2" borderId="5" xfId="0" applyNumberFormat="1" applyFont="1" applyFill="1" applyBorder="1" applyAlignment="1">
      <alignment horizontal="center" vertical="center"/>
    </xf>
    <xf numFmtId="4" fontId="39" fillId="0" borderId="5" xfId="0" applyNumberFormat="1" applyFont="1" applyBorder="1" applyAlignment="1">
      <alignment horizontal="right" vertical="center"/>
    </xf>
    <xf numFmtId="4" fontId="58" fillId="0" borderId="5" xfId="0" applyNumberFormat="1" applyFont="1" applyBorder="1" applyAlignment="1" applyProtection="1">
      <alignment horizontal="left" vertical="center" wrapText="1"/>
      <protection locked="0"/>
    </xf>
    <xf numFmtId="4" fontId="58" fillId="0" borderId="5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5" xfId="0" applyNumberFormat="1" applyFont="1" applyFill="1" applyBorder="1" applyAlignment="1" applyProtection="1">
      <alignment horizontal="left" vertical="center" indent="1"/>
      <protection locked="0"/>
    </xf>
    <xf numFmtId="4" fontId="34" fillId="0" borderId="5" xfId="0" applyNumberFormat="1" applyFont="1" applyFill="1" applyBorder="1" applyAlignment="1" applyProtection="1">
      <alignment vertical="center" wrapText="1"/>
      <protection locked="0"/>
    </xf>
    <xf numFmtId="4" fontId="54" fillId="0" borderId="5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5" xfId="0" applyNumberFormat="1" applyFont="1" applyBorder="1" applyAlignment="1" applyProtection="1">
      <alignment horizontal="left" vertical="center" wrapText="1"/>
      <protection locked="0"/>
    </xf>
    <xf numFmtId="4" fontId="57" fillId="2" borderId="5" xfId="0" applyNumberFormat="1" applyFont="1" applyFill="1" applyBorder="1" applyAlignment="1" applyProtection="1">
      <alignment vertical="center"/>
      <protection locked="0"/>
    </xf>
    <xf numFmtId="4" fontId="35" fillId="2" borderId="5" xfId="0" applyNumberFormat="1" applyFont="1" applyFill="1" applyBorder="1" applyAlignment="1" applyProtection="1">
      <alignment horizontal="center" vertical="center"/>
      <protection locked="0"/>
    </xf>
    <xf numFmtId="0" fontId="45" fillId="2" borderId="5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4" fontId="51" fillId="0" borderId="5" xfId="0" applyNumberFormat="1" applyFont="1" applyFill="1" applyBorder="1" applyAlignment="1" applyProtection="1">
      <alignment vertical="center" wrapText="1"/>
      <protection locked="0"/>
    </xf>
    <xf numFmtId="4" fontId="27" fillId="0" borderId="5" xfId="0" applyNumberFormat="1" applyFont="1" applyFill="1" applyBorder="1" applyAlignment="1" applyProtection="1">
      <alignment vertical="center"/>
      <protection locked="0"/>
    </xf>
    <xf numFmtId="4" fontId="35" fillId="6" borderId="5" xfId="0" applyNumberFormat="1" applyFont="1" applyFill="1" applyBorder="1" applyAlignment="1" applyProtection="1">
      <alignment horizontal="left" vertical="center"/>
      <protection locked="0"/>
    </xf>
    <xf numFmtId="4" fontId="51" fillId="0" borderId="5" xfId="0" applyNumberFormat="1" applyFont="1" applyFill="1" applyBorder="1" applyAlignment="1" applyProtection="1">
      <alignment vertical="center"/>
      <protection locked="0"/>
    </xf>
    <xf numFmtId="0" fontId="60" fillId="0" borderId="0" xfId="0" applyFont="1" applyFill="1" applyAlignment="1">
      <alignment vertical="center" wrapText="1"/>
    </xf>
    <xf numFmtId="0" fontId="59" fillId="0" borderId="0" xfId="0" applyFont="1" applyFill="1" applyAlignment="1">
      <alignment vertical="center" wrapText="1"/>
    </xf>
    <xf numFmtId="4" fontId="27" fillId="2" borderId="5" xfId="0" applyNumberFormat="1" applyFont="1" applyFill="1" applyBorder="1" applyAlignment="1" applyProtection="1">
      <alignment horizontal="left" vertical="center"/>
      <protection locked="0"/>
    </xf>
    <xf numFmtId="4" fontId="27" fillId="0" borderId="5" xfId="0" applyNumberFormat="1" applyFont="1" applyBorder="1" applyAlignment="1" applyProtection="1">
      <alignment horizontal="left" vertical="center" wrapText="1"/>
      <protection locked="0"/>
    </xf>
    <xf numFmtId="4" fontId="43" fillId="0" borderId="5" xfId="0" applyNumberFormat="1" applyFont="1" applyFill="1" applyBorder="1" applyAlignment="1">
      <alignment vertical="center" wrapText="1"/>
    </xf>
    <xf numFmtId="4" fontId="38" fillId="7" borderId="5" xfId="0" applyNumberFormat="1" applyFont="1" applyFill="1" applyBorder="1" applyAlignment="1" applyProtection="1">
      <alignment horizontal="left" vertical="center"/>
      <protection locked="0"/>
    </xf>
    <xf numFmtId="4" fontId="53" fillId="2" borderId="5" xfId="0" applyNumberFormat="1" applyFont="1" applyFill="1" applyBorder="1" applyAlignment="1" applyProtection="1">
      <alignment horizontal="center" vertical="center"/>
      <protection locked="0"/>
    </xf>
    <xf numFmtId="4" fontId="61" fillId="0" borderId="5" xfId="0" applyNumberFormat="1" applyFont="1" applyBorder="1" applyAlignment="1" applyProtection="1">
      <alignment vertical="center"/>
      <protection locked="0"/>
    </xf>
    <xf numFmtId="4" fontId="61" fillId="0" borderId="5" xfId="0" applyNumberFormat="1" applyFont="1" applyBorder="1" applyAlignment="1" applyProtection="1">
      <alignment vertical="center" wrapText="1"/>
      <protection locked="0"/>
    </xf>
    <xf numFmtId="4" fontId="54" fillId="0" borderId="5" xfId="0" applyNumberFormat="1" applyFont="1" applyBorder="1" applyAlignment="1" applyProtection="1">
      <alignment vertical="center"/>
      <protection locked="0"/>
    </xf>
    <xf numFmtId="4" fontId="58" fillId="0" borderId="5" xfId="0" applyNumberFormat="1" applyFont="1" applyFill="1" applyBorder="1" applyAlignment="1" applyProtection="1">
      <alignment vertical="center"/>
      <protection locked="0"/>
    </xf>
    <xf numFmtId="4" fontId="61" fillId="0" borderId="5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5" xfId="0" applyNumberFormat="1" applyFont="1" applyFill="1" applyBorder="1" applyAlignment="1">
      <alignment horizontal="center" vertical="center"/>
    </xf>
    <xf numFmtId="4" fontId="39" fillId="6" borderId="5" xfId="0" applyNumberFormat="1" applyFont="1" applyFill="1" applyBorder="1" applyAlignment="1">
      <alignment horizontal="center"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3" fillId="0" borderId="0" xfId="0" applyNumberFormat="1" applyFont="1" applyFill="1" applyAlignment="1" applyProtection="1">
      <alignment horizontal="left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8" fillId="6" borderId="5" xfId="0" applyNumberFormat="1" applyFont="1" applyFill="1" applyBorder="1" applyAlignment="1">
      <alignment vertical="center"/>
    </xf>
    <xf numFmtId="4" fontId="39" fillId="0" borderId="5" xfId="0" applyNumberFormat="1" applyFont="1" applyFill="1" applyBorder="1" applyAlignment="1">
      <alignment vertical="center" wrapText="1"/>
    </xf>
    <xf numFmtId="4" fontId="38" fillId="6" borderId="5" xfId="0" applyNumberFormat="1" applyFont="1" applyFill="1" applyBorder="1" applyAlignment="1" applyProtection="1">
      <alignment horizontal="left" vertical="center"/>
      <protection locked="0"/>
    </xf>
    <xf numFmtId="0" fontId="66" fillId="0" borderId="43" xfId="3" applyFont="1" applyFill="1" applyBorder="1" applyAlignment="1">
      <alignment vertical="center"/>
    </xf>
    <xf numFmtId="0" fontId="66" fillId="0" borderId="44" xfId="3" applyFont="1" applyFill="1" applyBorder="1" applyAlignment="1">
      <alignment vertical="center"/>
    </xf>
    <xf numFmtId="0" fontId="65" fillId="0" borderId="40" xfId="3" applyFont="1" applyFill="1" applyBorder="1" applyAlignment="1">
      <alignment vertical="center"/>
    </xf>
    <xf numFmtId="0" fontId="65" fillId="0" borderId="41" xfId="3" applyFont="1" applyFill="1" applyBorder="1" applyAlignment="1">
      <alignment vertical="center"/>
    </xf>
    <xf numFmtId="0" fontId="68" fillId="0" borderId="43" xfId="3" applyFont="1" applyFill="1" applyBorder="1" applyAlignment="1">
      <alignment vertical="center"/>
    </xf>
    <xf numFmtId="0" fontId="68" fillId="0" borderId="44" xfId="3" applyFont="1" applyFill="1" applyBorder="1" applyAlignment="1">
      <alignment vertical="center"/>
    </xf>
    <xf numFmtId="0" fontId="66" fillId="0" borderId="47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 wrapText="1"/>
    </xf>
    <xf numFmtId="0" fontId="66" fillId="0" borderId="46" xfId="3" applyFont="1" applyFill="1" applyBorder="1" applyAlignment="1">
      <alignment vertical="center" wrapText="1"/>
    </xf>
    <xf numFmtId="0" fontId="65" fillId="0" borderId="51" xfId="3" applyFont="1" applyFill="1" applyBorder="1" applyAlignment="1">
      <alignment vertical="center" wrapText="1"/>
    </xf>
    <xf numFmtId="0" fontId="65" fillId="0" borderId="52" xfId="3" applyFont="1" applyFill="1" applyBorder="1" applyAlignment="1">
      <alignment vertical="center" wrapText="1"/>
    </xf>
    <xf numFmtId="0" fontId="66" fillId="0" borderId="48" xfId="3" applyFont="1" applyFill="1" applyBorder="1" applyAlignment="1">
      <alignment vertical="center" wrapText="1"/>
    </xf>
    <xf numFmtId="0" fontId="65" fillId="0" borderId="49" xfId="3" applyFont="1" applyFill="1" applyBorder="1" applyAlignment="1">
      <alignment vertical="center"/>
    </xf>
    <xf numFmtId="0" fontId="65" fillId="0" borderId="50" xfId="3" applyFont="1" applyFill="1" applyBorder="1" applyAlignment="1">
      <alignment vertical="center"/>
    </xf>
    <xf numFmtId="0" fontId="68" fillId="0" borderId="47" xfId="3" applyFont="1" applyFill="1" applyBorder="1" applyAlignment="1">
      <alignment vertical="center"/>
    </xf>
    <xf numFmtId="0" fontId="66" fillId="0" borderId="59" xfId="3" applyFont="1" applyFill="1" applyBorder="1" applyAlignment="1">
      <alignment vertical="center"/>
    </xf>
    <xf numFmtId="0" fontId="65" fillId="0" borderId="58" xfId="3" applyFont="1" applyFill="1" applyBorder="1" applyAlignment="1">
      <alignment vertical="center"/>
    </xf>
    <xf numFmtId="0" fontId="65" fillId="0" borderId="60" xfId="3" applyFont="1" applyFill="1" applyBorder="1" applyAlignment="1">
      <alignment vertical="center"/>
    </xf>
    <xf numFmtId="0" fontId="65" fillId="0" borderId="61" xfId="3" applyFont="1" applyFill="1" applyBorder="1" applyAlignment="1">
      <alignment vertical="center"/>
    </xf>
    <xf numFmtId="0" fontId="65" fillId="0" borderId="43" xfId="3" applyFont="1" applyBorder="1" applyAlignment="1">
      <alignment vertical="center"/>
    </xf>
    <xf numFmtId="0" fontId="65" fillId="0" borderId="48" xfId="3" applyFont="1" applyBorder="1" applyAlignment="1">
      <alignment vertical="center"/>
    </xf>
    <xf numFmtId="0" fontId="66" fillId="0" borderId="43" xfId="3" applyFont="1" applyBorder="1" applyAlignment="1">
      <alignment vertical="center"/>
    </xf>
    <xf numFmtId="0" fontId="66" fillId="0" borderId="48" xfId="3" applyFont="1" applyBorder="1" applyAlignment="1">
      <alignment vertical="center"/>
    </xf>
    <xf numFmtId="0" fontId="71" fillId="0" borderId="43" xfId="3" applyFont="1" applyFill="1" applyBorder="1" applyAlignment="1">
      <alignment vertical="center" wrapText="1"/>
    </xf>
    <xf numFmtId="0" fontId="71" fillId="0" borderId="48" xfId="3" applyFont="1" applyFill="1" applyBorder="1" applyAlignment="1">
      <alignment vertical="center" wrapText="1"/>
    </xf>
    <xf numFmtId="0" fontId="65" fillId="0" borderId="62" xfId="3" applyFont="1" applyFill="1" applyBorder="1" applyAlignment="1">
      <alignment vertical="center"/>
    </xf>
    <xf numFmtId="0" fontId="65" fillId="0" borderId="63" xfId="3" applyFont="1" applyFill="1" applyBorder="1" applyAlignment="1">
      <alignment vertical="center"/>
    </xf>
    <xf numFmtId="0" fontId="65" fillId="0" borderId="44" xfId="3" applyFont="1" applyFill="1" applyBorder="1" applyAlignment="1">
      <alignment vertical="center"/>
    </xf>
    <xf numFmtId="0" fontId="65" fillId="0" borderId="48" xfId="3" applyFont="1" applyFill="1" applyBorder="1" applyAlignment="1">
      <alignment vertical="center"/>
    </xf>
    <xf numFmtId="0" fontId="65" fillId="0" borderId="44" xfId="3" applyFont="1" applyFill="1" applyBorder="1" applyAlignment="1">
      <alignment vertical="center" wrapText="1"/>
    </xf>
    <xf numFmtId="0" fontId="65" fillId="0" borderId="48" xfId="3" applyFont="1" applyFill="1" applyBorder="1" applyAlignment="1">
      <alignment vertical="center" wrapText="1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9">
          <cell r="D19">
            <v>0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zoomScaleNormal="100" zoomScalePageLayoutView="70" workbookViewId="0">
      <selection sqref="A1:I1048576"/>
    </sheetView>
  </sheetViews>
  <sheetFormatPr defaultRowHeight="13.5"/>
  <cols>
    <col min="1" max="1" width="22.85546875" style="9" customWidth="1"/>
    <col min="2" max="2" width="19.85546875" style="9" customWidth="1"/>
    <col min="3" max="3" width="20" style="9" customWidth="1"/>
    <col min="4" max="4" width="18" style="9" customWidth="1"/>
    <col min="5" max="5" width="19.7109375" style="9" customWidth="1"/>
    <col min="6" max="6" width="16.140625" style="9" customWidth="1"/>
    <col min="7" max="7" width="16.42578125" style="9" customWidth="1"/>
    <col min="8" max="8" width="12.140625" style="9" customWidth="1"/>
    <col min="9" max="9" width="13.140625" style="9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D2" s="3"/>
      <c r="E2" s="3"/>
      <c r="F2" s="3"/>
      <c r="G2" s="3"/>
      <c r="H2" s="3"/>
      <c r="I2" s="3"/>
      <c r="L2" s="4"/>
      <c r="M2" s="4"/>
    </row>
    <row r="3" spans="1:13" s="7" customFormat="1" ht="15">
      <c r="A3" s="5"/>
      <c r="B3" s="6"/>
      <c r="C3" s="6"/>
      <c r="D3" s="344"/>
      <c r="E3" s="344"/>
      <c r="L3" s="8"/>
      <c r="M3" s="8"/>
    </row>
    <row r="4" spans="1:13" ht="15" customHeight="1">
      <c r="A4" s="345" t="s">
        <v>0</v>
      </c>
      <c r="B4" s="345"/>
      <c r="C4" s="345"/>
      <c r="D4" s="345"/>
      <c r="E4" s="345"/>
      <c r="F4" s="345"/>
      <c r="G4" s="345"/>
      <c r="H4" s="345"/>
      <c r="I4" s="345"/>
    </row>
    <row r="5" spans="1:13">
      <c r="A5" s="346"/>
      <c r="B5" s="346"/>
      <c r="C5" s="346"/>
      <c r="D5" s="346"/>
      <c r="E5" s="346"/>
      <c r="F5" s="346"/>
      <c r="G5" s="346"/>
      <c r="H5" s="346"/>
      <c r="I5" s="346"/>
    </row>
    <row r="6" spans="1:13" ht="15" customHeight="1">
      <c r="A6" s="316"/>
      <c r="B6" s="347" t="s">
        <v>1</v>
      </c>
      <c r="C6" s="347"/>
      <c r="D6" s="347"/>
      <c r="E6" s="347"/>
      <c r="F6" s="347"/>
      <c r="G6" s="347"/>
      <c r="H6" s="316"/>
      <c r="I6" s="316"/>
    </row>
    <row r="7" spans="1:13" ht="13.5" customHeight="1">
      <c r="A7" s="348" t="s">
        <v>2</v>
      </c>
      <c r="B7" s="348" t="s">
        <v>3</v>
      </c>
      <c r="C7" s="349" t="s">
        <v>4</v>
      </c>
      <c r="D7" s="348" t="s">
        <v>5</v>
      </c>
      <c r="E7" s="348" t="s">
        <v>6</v>
      </c>
      <c r="F7" s="348" t="s">
        <v>7</v>
      </c>
      <c r="G7" s="348" t="s">
        <v>8</v>
      </c>
      <c r="H7" s="348" t="s">
        <v>9</v>
      </c>
      <c r="I7" s="348" t="s">
        <v>10</v>
      </c>
    </row>
    <row r="8" spans="1:13" s="12" customFormat="1" ht="81.75" customHeight="1">
      <c r="A8" s="348"/>
      <c r="B8" s="348"/>
      <c r="C8" s="349"/>
      <c r="D8" s="348"/>
      <c r="E8" s="348"/>
      <c r="F8" s="348"/>
      <c r="G8" s="348"/>
      <c r="H8" s="348"/>
      <c r="I8" s="348"/>
      <c r="L8" s="13"/>
      <c r="M8" s="13"/>
    </row>
    <row r="9" spans="1:13" s="14" customFormat="1" ht="12.75" customHeight="1">
      <c r="A9" s="350" t="s">
        <v>11</v>
      </c>
      <c r="B9" s="350"/>
      <c r="C9" s="350"/>
      <c r="D9" s="350"/>
      <c r="E9" s="350"/>
      <c r="F9" s="350"/>
      <c r="G9" s="350"/>
      <c r="H9" s="350"/>
      <c r="I9" s="350"/>
      <c r="L9" s="15"/>
      <c r="M9" s="15"/>
    </row>
    <row r="10" spans="1:13" s="14" customFormat="1" ht="15">
      <c r="A10" s="16" t="s">
        <v>12</v>
      </c>
      <c r="B10" s="17">
        <v>0</v>
      </c>
      <c r="C10" s="17">
        <v>0</v>
      </c>
      <c r="D10" s="17">
        <v>7705998.0300000003</v>
      </c>
      <c r="E10" s="17">
        <v>15658.510000000002</v>
      </c>
      <c r="F10" s="17">
        <v>0</v>
      </c>
      <c r="G10" s="17">
        <v>1489835.8499999999</v>
      </c>
      <c r="H10" s="17">
        <v>0</v>
      </c>
      <c r="I10" s="18">
        <f>SUM(B10:H10)</f>
        <v>9211492.3900000006</v>
      </c>
      <c r="L10" s="15"/>
      <c r="M10" s="15"/>
    </row>
    <row r="11" spans="1:13">
      <c r="A11" s="16" t="s">
        <v>13</v>
      </c>
      <c r="B11" s="18">
        <f t="shared" ref="B11:I11" si="0">SUM(B12:B14)</f>
        <v>0</v>
      </c>
      <c r="C11" s="18">
        <f t="shared" si="0"/>
        <v>0</v>
      </c>
      <c r="D11" s="18">
        <f t="shared" si="0"/>
        <v>577278.38</v>
      </c>
      <c r="E11" s="18">
        <f t="shared" si="0"/>
        <v>0</v>
      </c>
      <c r="F11" s="18">
        <f t="shared" si="0"/>
        <v>0</v>
      </c>
      <c r="G11" s="18">
        <f t="shared" si="0"/>
        <v>44098.879999999997</v>
      </c>
      <c r="H11" s="18">
        <f t="shared" si="0"/>
        <v>0</v>
      </c>
      <c r="I11" s="18">
        <f t="shared" si="0"/>
        <v>621377.26</v>
      </c>
    </row>
    <row r="12" spans="1:13" ht="15">
      <c r="A12" s="19" t="s">
        <v>14</v>
      </c>
      <c r="B12" s="20"/>
      <c r="C12" s="20"/>
      <c r="D12" s="20"/>
      <c r="E12" s="20"/>
      <c r="F12" s="20"/>
      <c r="G12" s="20">
        <f>41325.88+2773</f>
        <v>44098.879999999997</v>
      </c>
      <c r="H12" s="21"/>
      <c r="I12" s="21">
        <f>SUM(B12:H12)</f>
        <v>44098.879999999997</v>
      </c>
    </row>
    <row r="13" spans="1:13" ht="15">
      <c r="A13" s="19" t="s">
        <v>15</v>
      </c>
      <c r="B13" s="20"/>
      <c r="C13" s="20"/>
      <c r="D13" s="20">
        <f>546466+30812.38</f>
        <v>577278.38</v>
      </c>
      <c r="E13" s="20"/>
      <c r="F13" s="20"/>
      <c r="G13" s="20"/>
      <c r="H13" s="22"/>
      <c r="I13" s="21">
        <f>SUM(B13:H13)</f>
        <v>577278.38</v>
      </c>
    </row>
    <row r="14" spans="1:13">
      <c r="A14" s="19" t="s">
        <v>16</v>
      </c>
      <c r="B14" s="21"/>
      <c r="C14" s="22"/>
      <c r="D14" s="21"/>
      <c r="E14" s="21"/>
      <c r="F14" s="21"/>
      <c r="G14" s="21"/>
      <c r="H14" s="21"/>
      <c r="I14" s="21">
        <f>SUM(B14:H14)</f>
        <v>0</v>
      </c>
    </row>
    <row r="15" spans="1:13">
      <c r="A15" s="16" t="s">
        <v>17</v>
      </c>
      <c r="B15" s="18">
        <f>SUM(B16:B17)</f>
        <v>0</v>
      </c>
      <c r="C15" s="18">
        <f t="shared" ref="C15:I15" si="1">SUM(C16:C17)</f>
        <v>0</v>
      </c>
      <c r="D15" s="18">
        <f t="shared" si="1"/>
        <v>0</v>
      </c>
      <c r="E15" s="18">
        <f t="shared" si="1"/>
        <v>0</v>
      </c>
      <c r="F15" s="18">
        <f t="shared" si="1"/>
        <v>0</v>
      </c>
      <c r="G15" s="18">
        <f t="shared" si="1"/>
        <v>33986.619999999995</v>
      </c>
      <c r="H15" s="18">
        <f t="shared" si="1"/>
        <v>0</v>
      </c>
      <c r="I15" s="18">
        <f t="shared" si="1"/>
        <v>33986.619999999995</v>
      </c>
    </row>
    <row r="16" spans="1:13" ht="15">
      <c r="A16" s="19" t="s">
        <v>18</v>
      </c>
      <c r="B16" s="20"/>
      <c r="C16" s="20"/>
      <c r="D16" s="20"/>
      <c r="E16" s="20"/>
      <c r="F16" s="20"/>
      <c r="G16" s="20">
        <f>16664.82+17321.8</f>
        <v>33986.619999999995</v>
      </c>
      <c r="H16" s="22"/>
      <c r="I16" s="21">
        <f>SUM(B16:H16)</f>
        <v>33986.619999999995</v>
      </c>
    </row>
    <row r="17" spans="1:9">
      <c r="A17" s="19" t="s">
        <v>15</v>
      </c>
      <c r="B17" s="21"/>
      <c r="C17" s="22"/>
      <c r="D17" s="21"/>
      <c r="E17" s="21"/>
      <c r="F17" s="22"/>
      <c r="G17" s="21"/>
      <c r="H17" s="21"/>
      <c r="I17" s="21">
        <f>SUM(B17:H17)</f>
        <v>0</v>
      </c>
    </row>
    <row r="18" spans="1:9">
      <c r="A18" s="16" t="s">
        <v>19</v>
      </c>
      <c r="B18" s="18">
        <f t="shared" ref="B18:I18" si="2">B10+B11-B15</f>
        <v>0</v>
      </c>
      <c r="C18" s="18">
        <f t="shared" si="2"/>
        <v>0</v>
      </c>
      <c r="D18" s="18">
        <f t="shared" si="2"/>
        <v>8283276.4100000001</v>
      </c>
      <c r="E18" s="18">
        <f t="shared" si="2"/>
        <v>15658.510000000002</v>
      </c>
      <c r="F18" s="18">
        <f t="shared" si="2"/>
        <v>0</v>
      </c>
      <c r="G18" s="18">
        <f t="shared" si="2"/>
        <v>1499948.1099999999</v>
      </c>
      <c r="H18" s="18">
        <f t="shared" si="2"/>
        <v>0</v>
      </c>
      <c r="I18" s="18">
        <f t="shared" si="2"/>
        <v>9798883.0300000012</v>
      </c>
    </row>
    <row r="19" spans="1:9">
      <c r="A19" s="350" t="s">
        <v>20</v>
      </c>
      <c r="B19" s="350"/>
      <c r="C19" s="350"/>
      <c r="D19" s="350"/>
      <c r="E19" s="350"/>
      <c r="F19" s="350"/>
      <c r="G19" s="350"/>
      <c r="H19" s="350"/>
      <c r="I19" s="350"/>
    </row>
    <row r="20" spans="1:9" ht="15">
      <c r="A20" s="16" t="s">
        <v>21</v>
      </c>
      <c r="B20" s="17">
        <v>0</v>
      </c>
      <c r="C20" s="17">
        <v>0</v>
      </c>
      <c r="D20" s="17">
        <v>1758296.46</v>
      </c>
      <c r="E20" s="17">
        <v>8083.2799999999988</v>
      </c>
      <c r="F20" s="17">
        <v>0</v>
      </c>
      <c r="G20" s="17">
        <v>1391894.21</v>
      </c>
      <c r="H20" s="17">
        <v>0</v>
      </c>
      <c r="I20" s="18">
        <f>SUM(B20:H20)</f>
        <v>3158273.95</v>
      </c>
    </row>
    <row r="21" spans="1:9">
      <c r="A21" s="16" t="s">
        <v>13</v>
      </c>
      <c r="B21" s="18">
        <f>SUM(B22:B24)</f>
        <v>0</v>
      </c>
      <c r="C21" s="18">
        <f t="shared" ref="C21:I21" si="3">SUM(C22:C24)</f>
        <v>0</v>
      </c>
      <c r="D21" s="18">
        <f t="shared" si="3"/>
        <v>197324.58000000002</v>
      </c>
      <c r="E21" s="18">
        <f t="shared" si="3"/>
        <v>1262.53</v>
      </c>
      <c r="F21" s="18">
        <f t="shared" si="3"/>
        <v>0</v>
      </c>
      <c r="G21" s="18">
        <f t="shared" si="3"/>
        <v>71598.289999999994</v>
      </c>
      <c r="H21" s="18">
        <f t="shared" si="3"/>
        <v>0</v>
      </c>
      <c r="I21" s="18">
        <f t="shared" si="3"/>
        <v>270185.40000000002</v>
      </c>
    </row>
    <row r="22" spans="1:9" ht="15">
      <c r="A22" s="19" t="s">
        <v>22</v>
      </c>
      <c r="B22" s="20"/>
      <c r="C22" s="20"/>
      <c r="D22" s="20">
        <f>88936.3+108388.28</f>
        <v>197324.58000000002</v>
      </c>
      <c r="E22" s="20">
        <v>1262.53</v>
      </c>
      <c r="F22" s="20"/>
      <c r="G22" s="20">
        <f>27499.41</f>
        <v>27499.41</v>
      </c>
      <c r="H22" s="20"/>
      <c r="I22" s="21">
        <f t="shared" ref="I22:I27" si="4">SUM(B22:H22)</f>
        <v>226086.52000000002</v>
      </c>
    </row>
    <row r="23" spans="1:9" ht="15">
      <c r="A23" s="19" t="s">
        <v>15</v>
      </c>
      <c r="B23" s="20"/>
      <c r="C23" s="20"/>
      <c r="D23" s="20"/>
      <c r="E23" s="20"/>
      <c r="F23" s="20"/>
      <c r="G23" s="20">
        <f>41325.88+2773</f>
        <v>44098.879999999997</v>
      </c>
      <c r="H23" s="20"/>
      <c r="I23" s="21">
        <f t="shared" si="4"/>
        <v>44098.879999999997</v>
      </c>
    </row>
    <row r="24" spans="1:9">
      <c r="A24" s="19" t="s">
        <v>16</v>
      </c>
      <c r="B24" s="22"/>
      <c r="C24" s="22"/>
      <c r="D24" s="22"/>
      <c r="E24" s="22"/>
      <c r="F24" s="22"/>
      <c r="G24" s="22"/>
      <c r="H24" s="22"/>
      <c r="I24" s="21">
        <f t="shared" si="4"/>
        <v>0</v>
      </c>
    </row>
    <row r="25" spans="1:9">
      <c r="A25" s="16" t="s">
        <v>17</v>
      </c>
      <c r="B25" s="18">
        <f>SUM(B26:B27)</f>
        <v>0</v>
      </c>
      <c r="C25" s="18">
        <f t="shared" ref="C25:I25" si="5">SUM(C26:C27)</f>
        <v>0</v>
      </c>
      <c r="D25" s="18">
        <f t="shared" si="5"/>
        <v>0</v>
      </c>
      <c r="E25" s="18">
        <f t="shared" si="5"/>
        <v>0</v>
      </c>
      <c r="F25" s="18">
        <f t="shared" si="5"/>
        <v>0</v>
      </c>
      <c r="G25" s="18">
        <f t="shared" si="5"/>
        <v>33986.619999999995</v>
      </c>
      <c r="H25" s="18">
        <f t="shared" si="5"/>
        <v>0</v>
      </c>
      <c r="I25" s="18">
        <f t="shared" si="5"/>
        <v>33986.619999999995</v>
      </c>
    </row>
    <row r="26" spans="1:9" ht="15">
      <c r="A26" s="19" t="s">
        <v>18</v>
      </c>
      <c r="B26" s="20"/>
      <c r="C26" s="20"/>
      <c r="D26" s="20"/>
      <c r="E26" s="20"/>
      <c r="F26" s="20"/>
      <c r="G26" s="20">
        <f>16664.82+17321.8</f>
        <v>33986.619999999995</v>
      </c>
      <c r="H26" s="22"/>
      <c r="I26" s="21">
        <f t="shared" si="4"/>
        <v>33986.619999999995</v>
      </c>
    </row>
    <row r="27" spans="1:9">
      <c r="A27" s="19" t="s">
        <v>15</v>
      </c>
      <c r="B27" s="22"/>
      <c r="C27" s="22"/>
      <c r="D27" s="21"/>
      <c r="E27" s="21"/>
      <c r="F27" s="22"/>
      <c r="G27" s="21"/>
      <c r="H27" s="21"/>
      <c r="I27" s="21">
        <f t="shared" si="4"/>
        <v>0</v>
      </c>
    </row>
    <row r="28" spans="1:9">
      <c r="A28" s="16" t="s">
        <v>19</v>
      </c>
      <c r="B28" s="18">
        <f>B20+B21-B25</f>
        <v>0</v>
      </c>
      <c r="C28" s="18">
        <f t="shared" ref="C28:I28" si="6">C20+C21-C25</f>
        <v>0</v>
      </c>
      <c r="D28" s="18">
        <f t="shared" si="6"/>
        <v>1955621.04</v>
      </c>
      <c r="E28" s="18">
        <f t="shared" si="6"/>
        <v>9345.81</v>
      </c>
      <c r="F28" s="18">
        <f t="shared" si="6"/>
        <v>0</v>
      </c>
      <c r="G28" s="18">
        <f t="shared" si="6"/>
        <v>1429505.88</v>
      </c>
      <c r="H28" s="18">
        <f t="shared" si="6"/>
        <v>0</v>
      </c>
      <c r="I28" s="18">
        <f t="shared" si="6"/>
        <v>3394472.73</v>
      </c>
    </row>
    <row r="29" spans="1:9">
      <c r="A29" s="350" t="s">
        <v>23</v>
      </c>
      <c r="B29" s="350"/>
      <c r="C29" s="350"/>
      <c r="D29" s="350"/>
      <c r="E29" s="350"/>
      <c r="F29" s="350"/>
      <c r="G29" s="350"/>
      <c r="H29" s="350"/>
      <c r="I29" s="350"/>
    </row>
    <row r="30" spans="1:9">
      <c r="A30" s="16" t="s">
        <v>21</v>
      </c>
      <c r="B30" s="18"/>
      <c r="C30" s="18"/>
      <c r="D30" s="18"/>
      <c r="E30" s="18"/>
      <c r="F30" s="18"/>
      <c r="G30" s="18"/>
      <c r="H30" s="18"/>
      <c r="I30" s="18">
        <f>SUM(B30:H30)</f>
        <v>0</v>
      </c>
    </row>
    <row r="31" spans="1:9">
      <c r="A31" s="19" t="s">
        <v>24</v>
      </c>
      <c r="B31" s="21"/>
      <c r="C31" s="21"/>
      <c r="D31" s="21"/>
      <c r="E31" s="21"/>
      <c r="F31" s="21"/>
      <c r="G31" s="21"/>
      <c r="H31" s="22"/>
      <c r="I31" s="21">
        <f>SUM(B31:H31)</f>
        <v>0</v>
      </c>
    </row>
    <row r="32" spans="1:9">
      <c r="A32" s="19" t="s">
        <v>25</v>
      </c>
      <c r="B32" s="21"/>
      <c r="C32" s="21"/>
      <c r="D32" s="21"/>
      <c r="E32" s="21"/>
      <c r="F32" s="21"/>
      <c r="G32" s="21"/>
      <c r="H32" s="22"/>
      <c r="I32" s="21">
        <f>SUM(B32:H32)</f>
        <v>0</v>
      </c>
    </row>
    <row r="33" spans="1:9">
      <c r="A33" s="16" t="s">
        <v>19</v>
      </c>
      <c r="B33" s="18">
        <f>B30+B31-B32</f>
        <v>0</v>
      </c>
      <c r="C33" s="18">
        <f t="shared" ref="C33:I33" si="7">C30+C31-C32</f>
        <v>0</v>
      </c>
      <c r="D33" s="18">
        <f t="shared" si="7"/>
        <v>0</v>
      </c>
      <c r="E33" s="18">
        <f t="shared" si="7"/>
        <v>0</v>
      </c>
      <c r="F33" s="18">
        <f t="shared" si="7"/>
        <v>0</v>
      </c>
      <c r="G33" s="18">
        <f t="shared" si="7"/>
        <v>0</v>
      </c>
      <c r="H33" s="18">
        <f t="shared" si="7"/>
        <v>0</v>
      </c>
      <c r="I33" s="18">
        <f t="shared" si="7"/>
        <v>0</v>
      </c>
    </row>
    <row r="34" spans="1:9">
      <c r="A34" s="350" t="s">
        <v>26</v>
      </c>
      <c r="B34" s="350"/>
      <c r="C34" s="350"/>
      <c r="D34" s="350"/>
      <c r="E34" s="350"/>
      <c r="F34" s="350"/>
      <c r="G34" s="350"/>
      <c r="H34" s="350"/>
      <c r="I34" s="350"/>
    </row>
    <row r="35" spans="1:9">
      <c r="A35" s="23" t="s">
        <v>21</v>
      </c>
      <c r="B35" s="24">
        <f t="shared" ref="B35:I35" si="8">B10-B20-B30</f>
        <v>0</v>
      </c>
      <c r="C35" s="24">
        <f t="shared" si="8"/>
        <v>0</v>
      </c>
      <c r="D35" s="24">
        <f t="shared" si="8"/>
        <v>5947701.5700000003</v>
      </c>
      <c r="E35" s="24">
        <f t="shared" si="8"/>
        <v>7575.2300000000032</v>
      </c>
      <c r="F35" s="24">
        <f t="shared" si="8"/>
        <v>0</v>
      </c>
      <c r="G35" s="24">
        <f t="shared" si="8"/>
        <v>97941.639999999898</v>
      </c>
      <c r="H35" s="24">
        <f t="shared" si="8"/>
        <v>0</v>
      </c>
      <c r="I35" s="24">
        <f t="shared" si="8"/>
        <v>6053218.4400000004</v>
      </c>
    </row>
    <row r="36" spans="1:9">
      <c r="A36" s="23" t="s">
        <v>19</v>
      </c>
      <c r="B36" s="24">
        <f>B18-B28-B33</f>
        <v>0</v>
      </c>
      <c r="C36" s="24">
        <f t="shared" ref="C36:I36" si="9">C18-C28-C33</f>
        <v>0</v>
      </c>
      <c r="D36" s="24">
        <f t="shared" si="9"/>
        <v>6327655.3700000001</v>
      </c>
      <c r="E36" s="24">
        <f t="shared" si="9"/>
        <v>6312.7000000000025</v>
      </c>
      <c r="F36" s="24">
        <f t="shared" si="9"/>
        <v>0</v>
      </c>
      <c r="G36" s="24">
        <f t="shared" si="9"/>
        <v>70442.229999999981</v>
      </c>
      <c r="H36" s="24">
        <f t="shared" si="9"/>
        <v>0</v>
      </c>
      <c r="I36" s="24">
        <f t="shared" si="9"/>
        <v>6404410.3000000007</v>
      </c>
    </row>
    <row r="37" spans="1:9">
      <c r="A37" s="25"/>
      <c r="B37" s="26"/>
      <c r="C37" s="26"/>
      <c r="D37" s="26"/>
      <c r="E37" s="26"/>
      <c r="F37" s="26"/>
      <c r="G37" s="26"/>
      <c r="H37" s="26"/>
      <c r="I37" s="26"/>
    </row>
    <row r="38" spans="1:9">
      <c r="A38" s="25"/>
      <c r="B38" s="26"/>
      <c r="C38" s="26"/>
      <c r="D38" s="26"/>
      <c r="E38" s="26"/>
      <c r="F38" s="26"/>
      <c r="G38" s="26"/>
      <c r="H38" s="26"/>
      <c r="I38" s="26"/>
    </row>
    <row r="39" spans="1:9" ht="18.75">
      <c r="A39" s="27" t="s">
        <v>27</v>
      </c>
      <c r="B39" s="28"/>
    </row>
    <row r="40" spans="1:9" ht="15">
      <c r="A40"/>
      <c r="B40"/>
    </row>
    <row r="41" spans="1:9" ht="21.75" customHeight="1">
      <c r="A41" s="351" t="s">
        <v>28</v>
      </c>
      <c r="B41" s="351"/>
      <c r="C41" s="352" t="s">
        <v>29</v>
      </c>
    </row>
    <row r="42" spans="1:9" ht="13.5" customHeight="1">
      <c r="A42" s="351"/>
      <c r="B42" s="351"/>
      <c r="C42" s="353"/>
    </row>
    <row r="43" spans="1:9" ht="29.25" customHeight="1">
      <c r="A43" s="351"/>
      <c r="B43" s="351"/>
      <c r="C43" s="353"/>
    </row>
    <row r="44" spans="1:9" ht="15.75">
      <c r="A44" s="354" t="s">
        <v>11</v>
      </c>
      <c r="B44" s="354"/>
      <c r="C44" s="355"/>
    </row>
    <row r="45" spans="1:9" ht="15">
      <c r="A45" s="358" t="s">
        <v>12</v>
      </c>
      <c r="B45" s="358"/>
      <c r="C45" s="17">
        <v>7115.46</v>
      </c>
    </row>
    <row r="46" spans="1:9" ht="15">
      <c r="A46" s="357" t="s">
        <v>13</v>
      </c>
      <c r="B46" s="357"/>
      <c r="C46" s="29">
        <f>SUM(C47:C48)</f>
        <v>0</v>
      </c>
    </row>
    <row r="47" spans="1:9" ht="15">
      <c r="A47" s="356" t="s">
        <v>14</v>
      </c>
      <c r="B47" s="356"/>
      <c r="C47" s="30"/>
    </row>
    <row r="48" spans="1:9" ht="15">
      <c r="A48" s="356" t="s">
        <v>15</v>
      </c>
      <c r="B48" s="356"/>
      <c r="C48" s="30"/>
    </row>
    <row r="49" spans="1:3" ht="15">
      <c r="A49" s="357" t="s">
        <v>17</v>
      </c>
      <c r="B49" s="357"/>
      <c r="C49" s="29">
        <f>SUM(C50:C51)</f>
        <v>7115.46</v>
      </c>
    </row>
    <row r="50" spans="1:3" ht="15">
      <c r="A50" s="356" t="s">
        <v>18</v>
      </c>
      <c r="B50" s="356"/>
      <c r="C50" s="30">
        <v>7115.46</v>
      </c>
    </row>
    <row r="51" spans="1:3" ht="15">
      <c r="A51" s="356" t="s">
        <v>15</v>
      </c>
      <c r="B51" s="356"/>
      <c r="C51" s="30"/>
    </row>
    <row r="52" spans="1:3" ht="15">
      <c r="A52" s="357" t="s">
        <v>30</v>
      </c>
      <c r="B52" s="357"/>
      <c r="C52" s="29">
        <f>C45+C46-C49</f>
        <v>0</v>
      </c>
    </row>
    <row r="53" spans="1:3" ht="15.75">
      <c r="A53" s="354" t="s">
        <v>20</v>
      </c>
      <c r="B53" s="354"/>
      <c r="C53" s="355"/>
    </row>
    <row r="54" spans="1:3" ht="15">
      <c r="A54" s="358" t="s">
        <v>21</v>
      </c>
      <c r="B54" s="358"/>
      <c r="C54" s="17">
        <v>7115.46</v>
      </c>
    </row>
    <row r="55" spans="1:3" ht="15">
      <c r="A55" s="357" t="s">
        <v>13</v>
      </c>
      <c r="B55" s="357"/>
      <c r="C55" s="29">
        <f>SUM(C56:C57)</f>
        <v>0</v>
      </c>
    </row>
    <row r="56" spans="1:3" ht="15">
      <c r="A56" s="356" t="s">
        <v>22</v>
      </c>
      <c r="B56" s="356"/>
      <c r="C56" s="30"/>
    </row>
    <row r="57" spans="1:3" ht="15">
      <c r="A57" s="356" t="s">
        <v>15</v>
      </c>
      <c r="B57" s="356"/>
      <c r="C57" s="317"/>
    </row>
    <row r="58" spans="1:3" ht="15">
      <c r="A58" s="357" t="s">
        <v>17</v>
      </c>
      <c r="B58" s="357"/>
      <c r="C58" s="29">
        <f>SUM(C59:C60)</f>
        <v>7115.46</v>
      </c>
    </row>
    <row r="59" spans="1:3" ht="15">
      <c r="A59" s="356" t="s">
        <v>18</v>
      </c>
      <c r="B59" s="356"/>
      <c r="C59" s="30">
        <v>7115.46</v>
      </c>
    </row>
    <row r="60" spans="1:3" ht="15">
      <c r="A60" s="356" t="s">
        <v>15</v>
      </c>
      <c r="B60" s="356"/>
      <c r="C60" s="30"/>
    </row>
    <row r="61" spans="1:3" ht="15">
      <c r="A61" s="357" t="s">
        <v>19</v>
      </c>
      <c r="B61" s="357"/>
      <c r="C61" s="29">
        <f>C54+C55-C58</f>
        <v>0</v>
      </c>
    </row>
    <row r="62" spans="1:3" ht="15">
      <c r="A62" s="361" t="s">
        <v>23</v>
      </c>
      <c r="B62" s="361"/>
      <c r="C62" s="355"/>
    </row>
    <row r="63" spans="1:3" ht="15">
      <c r="A63" s="358" t="s">
        <v>21</v>
      </c>
      <c r="B63" s="358"/>
      <c r="C63" s="31"/>
    </row>
    <row r="64" spans="1:3" ht="15">
      <c r="A64" s="359" t="s">
        <v>24</v>
      </c>
      <c r="B64" s="359"/>
      <c r="C64" s="32"/>
    </row>
    <row r="65" spans="1:5" ht="15">
      <c r="A65" s="359" t="s">
        <v>25</v>
      </c>
      <c r="B65" s="359"/>
      <c r="C65" s="32"/>
    </row>
    <row r="66" spans="1:5" ht="15">
      <c r="A66" s="360" t="s">
        <v>30</v>
      </c>
      <c r="B66" s="360"/>
      <c r="C66" s="33">
        <f>C63+C64-C65</f>
        <v>0</v>
      </c>
    </row>
    <row r="67" spans="1:5" ht="15.75">
      <c r="A67" s="354" t="s">
        <v>26</v>
      </c>
      <c r="B67" s="354"/>
      <c r="C67" s="355"/>
    </row>
    <row r="68" spans="1:5" ht="15">
      <c r="A68" s="358" t="s">
        <v>21</v>
      </c>
      <c r="B68" s="358"/>
      <c r="C68" s="31">
        <f>C45-C54-C63</f>
        <v>0</v>
      </c>
    </row>
    <row r="69" spans="1:5" ht="15">
      <c r="A69" s="358" t="s">
        <v>19</v>
      </c>
      <c r="B69" s="358"/>
      <c r="C69" s="31">
        <f>C52-C61-C66</f>
        <v>0</v>
      </c>
    </row>
    <row r="77" spans="1:5" ht="18.75">
      <c r="A77" s="368" t="s">
        <v>31</v>
      </c>
      <c r="B77" s="369"/>
      <c r="C77" s="369"/>
      <c r="D77" s="369"/>
      <c r="E77" s="369"/>
    </row>
    <row r="78" spans="1:5">
      <c r="A78" s="34"/>
      <c r="B78" s="35"/>
      <c r="C78" s="35"/>
      <c r="D78" s="35"/>
      <c r="E78" s="35"/>
    </row>
    <row r="79" spans="1:5" ht="153">
      <c r="A79" s="36" t="s">
        <v>32</v>
      </c>
      <c r="B79" s="37" t="s">
        <v>33</v>
      </c>
      <c r="C79" s="37" t="s">
        <v>34</v>
      </c>
      <c r="D79" s="37" t="s">
        <v>35</v>
      </c>
      <c r="E79" s="36" t="s">
        <v>36</v>
      </c>
    </row>
    <row r="80" spans="1:5">
      <c r="A80" s="38" t="s">
        <v>11</v>
      </c>
      <c r="B80" s="39"/>
      <c r="C80" s="39"/>
      <c r="D80" s="39"/>
      <c r="E80" s="40"/>
    </row>
    <row r="81" spans="1:5" ht="25.5">
      <c r="A81" s="41" t="s">
        <v>37</v>
      </c>
      <c r="B81" s="42"/>
      <c r="C81" s="42"/>
      <c r="D81" s="42"/>
      <c r="E81" s="42">
        <f>B81+C81+D81</f>
        <v>0</v>
      </c>
    </row>
    <row r="82" spans="1:5">
      <c r="A82" s="43" t="s">
        <v>24</v>
      </c>
      <c r="B82" s="44">
        <f>SUM(B83:B84)</f>
        <v>0</v>
      </c>
      <c r="C82" s="44">
        <f>SUM(C83:C84)</f>
        <v>0</v>
      </c>
      <c r="D82" s="44">
        <f>SUM(D83:D84)</f>
        <v>0</v>
      </c>
      <c r="E82" s="44">
        <f>SUM(E83:E84)</f>
        <v>0</v>
      </c>
    </row>
    <row r="83" spans="1:5">
      <c r="A83" s="45" t="s">
        <v>38</v>
      </c>
      <c r="B83" s="46"/>
      <c r="C83" s="46"/>
      <c r="D83" s="46"/>
      <c r="E83" s="47">
        <f>B83+C83+D83</f>
        <v>0</v>
      </c>
    </row>
    <row r="84" spans="1:5">
      <c r="A84" s="45" t="s">
        <v>39</v>
      </c>
      <c r="B84" s="46"/>
      <c r="C84" s="46"/>
      <c r="D84" s="46"/>
      <c r="E84" s="47">
        <f>B84+C84+D84</f>
        <v>0</v>
      </c>
    </row>
    <row r="85" spans="1:5">
      <c r="A85" s="43" t="s">
        <v>25</v>
      </c>
      <c r="B85" s="44">
        <f>SUM(B86:B88)</f>
        <v>0</v>
      </c>
      <c r="C85" s="44">
        <f>SUM(C86:C88)</f>
        <v>0</v>
      </c>
      <c r="D85" s="44">
        <f>SUM(D86:D88)</f>
        <v>0</v>
      </c>
      <c r="E85" s="44">
        <f>SUM(E86:E88)</f>
        <v>0</v>
      </c>
    </row>
    <row r="86" spans="1:5">
      <c r="A86" s="45" t="s">
        <v>40</v>
      </c>
      <c r="B86" s="46"/>
      <c r="C86" s="46"/>
      <c r="D86" s="46"/>
      <c r="E86" s="47">
        <f>B86+C86+D86</f>
        <v>0</v>
      </c>
    </row>
    <row r="87" spans="1:5">
      <c r="A87" s="45" t="s">
        <v>41</v>
      </c>
      <c r="B87" s="46"/>
      <c r="C87" s="46"/>
      <c r="D87" s="46"/>
      <c r="E87" s="47">
        <f>B87+C87+D87</f>
        <v>0</v>
      </c>
    </row>
    <row r="88" spans="1:5">
      <c r="A88" s="48" t="s">
        <v>42</v>
      </c>
      <c r="B88" s="46"/>
      <c r="C88" s="46"/>
      <c r="D88" s="46"/>
      <c r="E88" s="47">
        <f>B88+C88+D88</f>
        <v>0</v>
      </c>
    </row>
    <row r="89" spans="1:5" ht="25.5">
      <c r="A89" s="318" t="s">
        <v>43</v>
      </c>
      <c r="B89" s="319">
        <f>B81+B82-B85</f>
        <v>0</v>
      </c>
      <c r="C89" s="319">
        <f>C81+C82-C85</f>
        <v>0</v>
      </c>
      <c r="D89" s="319">
        <f>D81+D82-D85</f>
        <v>0</v>
      </c>
      <c r="E89" s="319">
        <f>E81+E82-E85</f>
        <v>0</v>
      </c>
    </row>
    <row r="90" spans="1:5">
      <c r="A90" s="320" t="s">
        <v>44</v>
      </c>
      <c r="B90" s="321"/>
      <c r="C90" s="321"/>
      <c r="D90" s="321"/>
      <c r="E90" s="321"/>
    </row>
    <row r="91" spans="1:5">
      <c r="A91" s="318" t="s">
        <v>45</v>
      </c>
      <c r="B91" s="319"/>
      <c r="C91" s="319"/>
      <c r="D91" s="319"/>
      <c r="E91" s="319">
        <f>B91+C91+D91</f>
        <v>0</v>
      </c>
    </row>
    <row r="92" spans="1:5">
      <c r="A92" s="322" t="s">
        <v>24</v>
      </c>
      <c r="B92" s="323"/>
      <c r="C92" s="323"/>
      <c r="D92" s="323"/>
      <c r="E92" s="324">
        <f t="shared" ref="E92:E93" si="10">B92+C92+D92</f>
        <v>0</v>
      </c>
    </row>
    <row r="93" spans="1:5">
      <c r="A93" s="322" t="s">
        <v>25</v>
      </c>
      <c r="B93" s="323"/>
      <c r="C93" s="323"/>
      <c r="D93" s="323"/>
      <c r="E93" s="324">
        <f t="shared" si="10"/>
        <v>0</v>
      </c>
    </row>
    <row r="94" spans="1:5">
      <c r="A94" s="318" t="s">
        <v>46</v>
      </c>
      <c r="B94" s="319">
        <f>B91+B92-B93</f>
        <v>0</v>
      </c>
      <c r="C94" s="319">
        <f>C91+C92-C93</f>
        <v>0</v>
      </c>
      <c r="D94" s="319">
        <f>D91+D92-D93</f>
        <v>0</v>
      </c>
      <c r="E94" s="319">
        <f>E91+E92-E93</f>
        <v>0</v>
      </c>
    </row>
    <row r="102" spans="1:9" ht="55.5" customHeight="1">
      <c r="A102" s="345" t="s">
        <v>47</v>
      </c>
      <c r="B102" s="364"/>
      <c r="C102" s="364"/>
    </row>
    <row r="103" spans="1:9">
      <c r="A103" s="370"/>
      <c r="B103" s="371"/>
      <c r="C103" s="371"/>
    </row>
    <row r="104" spans="1:9" ht="27" customHeight="1">
      <c r="A104" s="49" t="s">
        <v>48</v>
      </c>
      <c r="B104" s="49" t="s">
        <v>49</v>
      </c>
      <c r="C104" s="49" t="s">
        <v>50</v>
      </c>
    </row>
    <row r="105" spans="1:9">
      <c r="A105" s="50" t="s">
        <v>51</v>
      </c>
      <c r="B105" s="51"/>
      <c r="C105" s="51"/>
    </row>
    <row r="106" spans="1:9">
      <c r="A106" s="52" t="s">
        <v>52</v>
      </c>
      <c r="B106" s="52"/>
      <c r="C106" s="52"/>
    </row>
    <row r="107" spans="1:9">
      <c r="A107" s="53" t="s">
        <v>53</v>
      </c>
      <c r="B107" s="54"/>
      <c r="C107" s="55"/>
    </row>
    <row r="110" spans="1:9" ht="18.75" customHeight="1">
      <c r="A110" s="345" t="s">
        <v>54</v>
      </c>
      <c r="B110" s="364"/>
      <c r="C110" s="364"/>
      <c r="D110" s="367"/>
      <c r="E110" s="367"/>
      <c r="F110" s="367"/>
      <c r="G110" s="367"/>
    </row>
    <row r="111" spans="1:9">
      <c r="A111" s="365"/>
      <c r="B111" s="366"/>
      <c r="C111" s="366"/>
    </row>
    <row r="112" spans="1:9" ht="13.5" customHeight="1">
      <c r="A112" s="362"/>
      <c r="B112" s="362" t="s">
        <v>55</v>
      </c>
      <c r="C112" s="362"/>
      <c r="D112" s="362"/>
      <c r="E112" s="362"/>
      <c r="F112" s="362"/>
      <c r="G112" s="362" t="s">
        <v>56</v>
      </c>
      <c r="H112" s="362"/>
      <c r="I112" s="362"/>
    </row>
    <row r="113" spans="1:9" ht="51" customHeight="1">
      <c r="A113" s="363"/>
      <c r="B113" s="56" t="s">
        <v>57</v>
      </c>
      <c r="C113" s="56" t="s">
        <v>58</v>
      </c>
      <c r="D113" s="56" t="s">
        <v>59</v>
      </c>
      <c r="E113" s="56" t="s">
        <v>60</v>
      </c>
      <c r="F113" s="56" t="s">
        <v>61</v>
      </c>
      <c r="G113" s="56" t="s">
        <v>62</v>
      </c>
      <c r="H113" s="56" t="s">
        <v>63</v>
      </c>
      <c r="I113" s="56" t="s">
        <v>64</v>
      </c>
    </row>
    <row r="114" spans="1:9">
      <c r="A114" s="57" t="s">
        <v>49</v>
      </c>
      <c r="B114" s="58"/>
      <c r="C114" s="58"/>
      <c r="D114" s="58"/>
      <c r="E114" s="59"/>
      <c r="F114" s="59"/>
      <c r="G114" s="59"/>
      <c r="H114" s="58"/>
      <c r="I114" s="58"/>
    </row>
    <row r="115" spans="1:9" ht="36">
      <c r="A115" s="60" t="s">
        <v>65</v>
      </c>
      <c r="B115" s="61"/>
      <c r="C115" s="61"/>
      <c r="D115" s="61"/>
      <c r="E115" s="59"/>
      <c r="F115" s="59"/>
      <c r="G115" s="59"/>
      <c r="H115" s="61"/>
      <c r="I115" s="61"/>
    </row>
    <row r="116" spans="1:9" ht="36">
      <c r="A116" s="60" t="s">
        <v>66</v>
      </c>
      <c r="B116" s="62"/>
      <c r="C116" s="63"/>
      <c r="D116" s="63"/>
      <c r="E116" s="59"/>
      <c r="F116" s="59"/>
      <c r="G116" s="59"/>
      <c r="H116" s="63"/>
      <c r="I116" s="63"/>
    </row>
    <row r="117" spans="1:9" ht="15">
      <c r="A117" s="64" t="s">
        <v>50</v>
      </c>
      <c r="B117" s="65">
        <f t="shared" ref="B117:I117" si="11">B114+B115-B116</f>
        <v>0</v>
      </c>
      <c r="C117" s="65">
        <f t="shared" si="11"/>
        <v>0</v>
      </c>
      <c r="D117" s="65">
        <f t="shared" si="11"/>
        <v>0</v>
      </c>
      <c r="E117" s="65">
        <f t="shared" si="11"/>
        <v>0</v>
      </c>
      <c r="F117" s="65">
        <f t="shared" si="11"/>
        <v>0</v>
      </c>
      <c r="G117" s="65">
        <f t="shared" si="11"/>
        <v>0</v>
      </c>
      <c r="H117" s="65">
        <f t="shared" si="11"/>
        <v>0</v>
      </c>
      <c r="I117" s="65">
        <f t="shared" si="11"/>
        <v>0</v>
      </c>
    </row>
    <row r="120" spans="1:9" ht="18.75" customHeight="1">
      <c r="A120" s="345" t="s">
        <v>67</v>
      </c>
      <c r="B120" s="364"/>
      <c r="C120" s="364"/>
    </row>
    <row r="121" spans="1:9">
      <c r="A121" s="365"/>
      <c r="B121" s="366"/>
      <c r="C121" s="366"/>
    </row>
    <row r="122" spans="1:9">
      <c r="A122" s="66" t="s">
        <v>48</v>
      </c>
      <c r="B122" s="56" t="s">
        <v>49</v>
      </c>
      <c r="C122" s="56" t="s">
        <v>50</v>
      </c>
    </row>
    <row r="123" spans="1:9" ht="25.5">
      <c r="A123" s="67" t="s">
        <v>68</v>
      </c>
      <c r="B123" s="62"/>
      <c r="C123" s="62"/>
    </row>
    <row r="127" spans="1:9" ht="88.5" customHeight="1">
      <c r="A127" s="345" t="s">
        <v>69</v>
      </c>
      <c r="B127" s="364"/>
      <c r="C127" s="364"/>
      <c r="D127" s="367"/>
    </row>
    <row r="128" spans="1:9">
      <c r="A128" s="377"/>
      <c r="B128" s="378"/>
      <c r="C128" s="378"/>
    </row>
    <row r="129" spans="1:4">
      <c r="A129" s="379" t="s">
        <v>32</v>
      </c>
      <c r="B129" s="379"/>
      <c r="C129" s="56" t="s">
        <v>49</v>
      </c>
      <c r="D129" s="56" t="s">
        <v>50</v>
      </c>
    </row>
    <row r="130" spans="1:4" ht="66" customHeight="1">
      <c r="A130" s="380" t="s">
        <v>70</v>
      </c>
      <c r="B130" s="380"/>
      <c r="C130" s="62">
        <f>C132+SUM(C133:C136)</f>
        <v>0</v>
      </c>
      <c r="D130" s="62">
        <f>D132+SUM(D133:D136)</f>
        <v>0</v>
      </c>
    </row>
    <row r="131" spans="1:4">
      <c r="A131" s="380" t="s">
        <v>52</v>
      </c>
      <c r="B131" s="380"/>
      <c r="C131" s="62"/>
      <c r="D131" s="62"/>
    </row>
    <row r="132" spans="1:4">
      <c r="A132" s="372" t="s">
        <v>3</v>
      </c>
      <c r="B132" s="372"/>
      <c r="C132" s="68"/>
      <c r="D132" s="68"/>
    </row>
    <row r="133" spans="1:4" ht="27.75" customHeight="1">
      <c r="A133" s="372" t="s">
        <v>5</v>
      </c>
      <c r="B133" s="372"/>
      <c r="C133" s="68"/>
      <c r="D133" s="68"/>
    </row>
    <row r="134" spans="1:4" ht="13.5" customHeight="1">
      <c r="A134" s="372" t="s">
        <v>6</v>
      </c>
      <c r="B134" s="372"/>
      <c r="C134" s="68"/>
      <c r="D134" s="68"/>
    </row>
    <row r="135" spans="1:4">
      <c r="A135" s="372" t="s">
        <v>7</v>
      </c>
      <c r="B135" s="372"/>
      <c r="C135" s="68"/>
      <c r="D135" s="68"/>
    </row>
    <row r="136" spans="1:4">
      <c r="A136" s="372" t="s">
        <v>8</v>
      </c>
      <c r="B136" s="372"/>
      <c r="C136" s="68"/>
      <c r="D136" s="68"/>
    </row>
    <row r="154" spans="1:9" ht="18.75" customHeight="1">
      <c r="A154" s="373" t="s">
        <v>71</v>
      </c>
      <c r="B154" s="374"/>
      <c r="C154" s="374"/>
      <c r="D154" s="374"/>
      <c r="E154" s="374"/>
      <c r="F154" s="374"/>
      <c r="G154" s="374"/>
      <c r="H154" s="374"/>
      <c r="I154" s="374"/>
    </row>
    <row r="155" spans="1:9" ht="15.75">
      <c r="A155" s="69"/>
      <c r="B155" s="70"/>
      <c r="C155" s="70"/>
      <c r="D155" s="70"/>
      <c r="E155" s="70" t="s">
        <v>72</v>
      </c>
      <c r="F155" s="71"/>
      <c r="G155" s="71"/>
      <c r="H155" s="71"/>
      <c r="I155" s="71"/>
    </row>
    <row r="156" spans="1:9" ht="89.25" customHeight="1">
      <c r="A156" s="375" t="s">
        <v>73</v>
      </c>
      <c r="B156" s="376"/>
      <c r="C156" s="72" t="s">
        <v>74</v>
      </c>
      <c r="D156" s="72" t="s">
        <v>75</v>
      </c>
      <c r="E156" s="72" t="s">
        <v>76</v>
      </c>
      <c r="F156" s="73" t="s">
        <v>77</v>
      </c>
      <c r="G156" s="72" t="s">
        <v>78</v>
      </c>
      <c r="H156" s="72" t="s">
        <v>79</v>
      </c>
      <c r="I156" s="72" t="s">
        <v>80</v>
      </c>
    </row>
    <row r="157" spans="1:9">
      <c r="A157" s="74"/>
      <c r="B157" s="75" t="s">
        <v>49</v>
      </c>
      <c r="C157" s="76"/>
      <c r="D157" s="74"/>
      <c r="E157" s="74"/>
      <c r="F157" s="74"/>
      <c r="G157" s="74"/>
      <c r="H157" s="74"/>
      <c r="I157" s="74"/>
    </row>
    <row r="158" spans="1:9">
      <c r="A158" s="74"/>
      <c r="B158" s="74" t="s">
        <v>81</v>
      </c>
      <c r="C158" s="76"/>
      <c r="D158" s="74"/>
      <c r="E158" s="74"/>
      <c r="F158" s="74"/>
      <c r="G158" s="74"/>
      <c r="H158" s="74"/>
      <c r="I158" s="74"/>
    </row>
    <row r="159" spans="1:9">
      <c r="A159" s="77" t="s">
        <v>82</v>
      </c>
      <c r="B159" s="77"/>
      <c r="C159" s="78"/>
      <c r="D159" s="77"/>
      <c r="E159" s="77"/>
      <c r="F159" s="77"/>
      <c r="G159" s="77"/>
      <c r="H159" s="77"/>
      <c r="I159" s="77"/>
    </row>
    <row r="160" spans="1:9">
      <c r="A160" s="77" t="s">
        <v>83</v>
      </c>
      <c r="B160" s="77"/>
      <c r="C160" s="78"/>
      <c r="D160" s="77"/>
      <c r="E160" s="77"/>
      <c r="F160" s="77"/>
      <c r="G160" s="77"/>
      <c r="H160" s="77"/>
      <c r="I160" s="77"/>
    </row>
    <row r="161" spans="1:9">
      <c r="A161" s="77" t="s">
        <v>84</v>
      </c>
      <c r="B161" s="77"/>
      <c r="C161" s="78"/>
      <c r="D161" s="77"/>
      <c r="E161" s="77"/>
      <c r="F161" s="77"/>
      <c r="G161" s="77"/>
      <c r="H161" s="77"/>
      <c r="I161" s="77"/>
    </row>
    <row r="162" spans="1:9">
      <c r="A162" s="74"/>
      <c r="B162" s="79" t="s">
        <v>85</v>
      </c>
      <c r="C162" s="79"/>
      <c r="D162" s="79"/>
      <c r="E162" s="79">
        <f>SUM(E159:E161)</f>
        <v>0</v>
      </c>
      <c r="F162" s="79">
        <f>SUM(F159:F161)</f>
        <v>0</v>
      </c>
      <c r="G162" s="79">
        <f>SUM(G159:G161)</f>
        <v>0</v>
      </c>
      <c r="H162" s="79"/>
      <c r="I162" s="79"/>
    </row>
    <row r="163" spans="1:9" ht="87.75" customHeight="1">
      <c r="A163" s="375" t="s">
        <v>73</v>
      </c>
      <c r="B163" s="375"/>
      <c r="C163" s="72" t="s">
        <v>74</v>
      </c>
      <c r="D163" s="72" t="s">
        <v>75</v>
      </c>
      <c r="E163" s="72" t="s">
        <v>76</v>
      </c>
      <c r="F163" s="73" t="s">
        <v>77</v>
      </c>
      <c r="G163" s="72" t="s">
        <v>78</v>
      </c>
      <c r="H163" s="72" t="s">
        <v>79</v>
      </c>
      <c r="I163" s="72" t="s">
        <v>80</v>
      </c>
    </row>
    <row r="164" spans="1:9">
      <c r="A164" s="74"/>
      <c r="B164" s="75" t="s">
        <v>50</v>
      </c>
      <c r="C164" s="76"/>
      <c r="D164" s="74"/>
      <c r="E164" s="74"/>
      <c r="F164" s="74"/>
      <c r="G164" s="74"/>
      <c r="H164" s="74"/>
      <c r="I164" s="74"/>
    </row>
    <row r="165" spans="1:9">
      <c r="A165" s="74"/>
      <c r="B165" s="74" t="s">
        <v>81</v>
      </c>
      <c r="C165" s="76"/>
      <c r="D165" s="74"/>
      <c r="E165" s="74"/>
      <c r="F165" s="74"/>
      <c r="G165" s="74"/>
      <c r="H165" s="74"/>
      <c r="I165" s="74"/>
    </row>
    <row r="166" spans="1:9">
      <c r="A166" s="77" t="s">
        <v>82</v>
      </c>
      <c r="B166" s="77"/>
      <c r="C166" s="78"/>
      <c r="D166" s="77"/>
      <c r="E166" s="77"/>
      <c r="F166" s="77"/>
      <c r="G166" s="77"/>
      <c r="H166" s="77"/>
      <c r="I166" s="77"/>
    </row>
    <row r="167" spans="1:9">
      <c r="A167" s="77" t="s">
        <v>83</v>
      </c>
      <c r="B167" s="77"/>
      <c r="C167" s="78"/>
      <c r="D167" s="77"/>
      <c r="E167" s="77"/>
      <c r="F167" s="77"/>
      <c r="G167" s="77"/>
      <c r="H167" s="77"/>
      <c r="I167" s="77"/>
    </row>
    <row r="168" spans="1:9">
      <c r="A168" s="77" t="s">
        <v>84</v>
      </c>
      <c r="B168" s="77"/>
      <c r="C168" s="78"/>
      <c r="D168" s="77"/>
      <c r="E168" s="77"/>
      <c r="F168" s="77"/>
      <c r="G168" s="77"/>
      <c r="H168" s="77"/>
      <c r="I168" s="77"/>
    </row>
    <row r="169" spans="1:9">
      <c r="A169" s="79"/>
      <c r="B169" s="79" t="s">
        <v>85</v>
      </c>
      <c r="C169" s="79"/>
      <c r="D169" s="79"/>
      <c r="E169" s="79">
        <f>SUM(E166:E168)</f>
        <v>0</v>
      </c>
      <c r="F169" s="79">
        <f>SUM(F166:F168)</f>
        <v>0</v>
      </c>
      <c r="G169" s="79">
        <f>SUM(G166:G168)</f>
        <v>0</v>
      </c>
      <c r="H169" s="79"/>
      <c r="I169" s="79"/>
    </row>
    <row r="172" spans="1:9" ht="18.75">
      <c r="A172" s="383" t="s">
        <v>86</v>
      </c>
      <c r="B172" s="384"/>
      <c r="C172" s="384"/>
      <c r="D172" s="384"/>
      <c r="E172" s="384"/>
      <c r="F172" s="384"/>
      <c r="G172" s="384"/>
      <c r="H172" s="384"/>
      <c r="I172" s="384"/>
    </row>
    <row r="173" spans="1:9">
      <c r="A173" s="80"/>
      <c r="B173" s="81"/>
      <c r="C173" s="81"/>
      <c r="D173" s="81"/>
      <c r="E173" s="80"/>
      <c r="F173" s="80"/>
      <c r="G173" s="80"/>
      <c r="H173" s="80"/>
      <c r="I173" s="80"/>
    </row>
    <row r="174" spans="1:9" ht="13.5" customHeight="1">
      <c r="A174" s="385" t="s">
        <v>87</v>
      </c>
      <c r="B174" s="385"/>
      <c r="C174" s="385"/>
      <c r="D174" s="385"/>
      <c r="E174" s="386" t="s">
        <v>49</v>
      </c>
      <c r="F174" s="387" t="s">
        <v>88</v>
      </c>
      <c r="G174" s="387"/>
      <c r="H174" s="387"/>
      <c r="I174" s="388" t="s">
        <v>50</v>
      </c>
    </row>
    <row r="175" spans="1:9" ht="25.5">
      <c r="A175" s="385"/>
      <c r="B175" s="385"/>
      <c r="C175" s="385"/>
      <c r="D175" s="385"/>
      <c r="E175" s="386"/>
      <c r="F175" s="82" t="s">
        <v>24</v>
      </c>
      <c r="G175" s="82" t="s">
        <v>89</v>
      </c>
      <c r="H175" s="82" t="s">
        <v>90</v>
      </c>
      <c r="I175" s="388"/>
    </row>
    <row r="176" spans="1:9" ht="13.5" customHeight="1">
      <c r="A176" s="83">
        <v>1</v>
      </c>
      <c r="B176" s="381" t="s">
        <v>59</v>
      </c>
      <c r="C176" s="381"/>
      <c r="D176" s="381"/>
      <c r="E176" s="84"/>
      <c r="F176" s="85"/>
      <c r="G176" s="85"/>
      <c r="H176" s="85"/>
      <c r="I176" s="84">
        <f>E176+F176-G176-H176</f>
        <v>0</v>
      </c>
    </row>
    <row r="177" spans="1:9" ht="16.5" customHeight="1">
      <c r="A177" s="86"/>
      <c r="B177" s="381" t="s">
        <v>91</v>
      </c>
      <c r="C177" s="382"/>
      <c r="D177" s="382"/>
      <c r="E177" s="84"/>
      <c r="F177" s="84"/>
      <c r="G177" s="84"/>
      <c r="H177" s="84"/>
      <c r="I177" s="85">
        <f>E177+F177-G177-H177</f>
        <v>0</v>
      </c>
    </row>
    <row r="178" spans="1:9" ht="13.5" customHeight="1">
      <c r="A178" s="83" t="s">
        <v>92</v>
      </c>
      <c r="B178" s="381" t="s">
        <v>93</v>
      </c>
      <c r="C178" s="381"/>
      <c r="D178" s="381"/>
      <c r="E178" s="325">
        <v>25017.660000000003</v>
      </c>
      <c r="F178" s="85"/>
      <c r="G178" s="85"/>
      <c r="H178" s="85"/>
      <c r="I178" s="84">
        <f>E178+F178-G178-H178</f>
        <v>25017.660000000003</v>
      </c>
    </row>
    <row r="179" spans="1:9" ht="13.5" customHeight="1">
      <c r="A179" s="83"/>
      <c r="B179" s="381" t="s">
        <v>91</v>
      </c>
      <c r="C179" s="382"/>
      <c r="D179" s="382"/>
      <c r="E179" s="88"/>
      <c r="F179" s="85"/>
      <c r="G179" s="85"/>
      <c r="H179" s="85"/>
      <c r="I179" s="85">
        <f>E179+F179-G179-H179</f>
        <v>0</v>
      </c>
    </row>
    <row r="180" spans="1:9" ht="13.5" customHeight="1">
      <c r="A180" s="83" t="s">
        <v>94</v>
      </c>
      <c r="B180" s="381" t="s">
        <v>95</v>
      </c>
      <c r="C180" s="381"/>
      <c r="D180" s="381"/>
      <c r="E180" s="87"/>
      <c r="F180" s="85"/>
      <c r="G180" s="85"/>
      <c r="H180" s="85"/>
      <c r="I180" s="84">
        <f>E180+F180-G180-H180</f>
        <v>0</v>
      </c>
    </row>
    <row r="181" spans="1:9" ht="15" customHeight="1">
      <c r="A181" s="392" t="s">
        <v>96</v>
      </c>
      <c r="B181" s="392"/>
      <c r="C181" s="392"/>
      <c r="D181" s="392"/>
      <c r="E181" s="89">
        <f>E176+E178+E180</f>
        <v>25017.660000000003</v>
      </c>
      <c r="F181" s="89">
        <f>F176+F178+F180</f>
        <v>0</v>
      </c>
      <c r="G181" s="89">
        <f>G176+G178+G180</f>
        <v>0</v>
      </c>
      <c r="H181" s="89">
        <f>H176+H178+H180</f>
        <v>0</v>
      </c>
      <c r="I181" s="89">
        <f>I176+I178+I180</f>
        <v>25017.660000000003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90" t="s">
        <v>97</v>
      </c>
      <c r="B183"/>
      <c r="C183"/>
      <c r="D183"/>
      <c r="E183"/>
      <c r="F183"/>
      <c r="G183"/>
      <c r="H183"/>
      <c r="I183"/>
    </row>
    <row r="184" spans="1:9" ht="15.75">
      <c r="A184" s="90" t="s">
        <v>98</v>
      </c>
      <c r="B184"/>
      <c r="C184"/>
      <c r="D184"/>
      <c r="E184"/>
      <c r="F184"/>
      <c r="G184"/>
      <c r="H184"/>
      <c r="I184"/>
    </row>
    <row r="185" spans="1:9" ht="15">
      <c r="A185" s="90"/>
      <c r="B185"/>
      <c r="C185"/>
      <c r="D185"/>
      <c r="E185"/>
      <c r="F185"/>
      <c r="G185"/>
      <c r="H185"/>
      <c r="I185"/>
    </row>
    <row r="187" spans="1:9" ht="18.75">
      <c r="A187" s="393" t="s">
        <v>99</v>
      </c>
      <c r="B187" s="393"/>
      <c r="C187" s="393"/>
      <c r="D187" s="393"/>
      <c r="E187" s="393"/>
      <c r="F187" s="393"/>
      <c r="G187" s="393"/>
    </row>
    <row r="188" spans="1:9">
      <c r="A188" s="91"/>
      <c r="B188" s="92"/>
      <c r="C188" s="93"/>
      <c r="D188" s="93"/>
      <c r="E188" s="93"/>
      <c r="F188" s="93"/>
      <c r="G188" s="93"/>
    </row>
    <row r="189" spans="1:9" ht="25.5">
      <c r="A189" s="394" t="s">
        <v>100</v>
      </c>
      <c r="B189" s="395"/>
      <c r="C189" s="94" t="s">
        <v>101</v>
      </c>
      <c r="D189" s="95" t="s">
        <v>102</v>
      </c>
      <c r="E189" s="96" t="s">
        <v>103</v>
      </c>
      <c r="F189" s="95" t="s">
        <v>104</v>
      </c>
      <c r="G189" s="97" t="s">
        <v>105</v>
      </c>
    </row>
    <row r="190" spans="1:9" ht="26.25" customHeight="1">
      <c r="A190" s="389" t="s">
        <v>106</v>
      </c>
      <c r="B190" s="390"/>
      <c r="C190" s="98"/>
      <c r="D190" s="98"/>
      <c r="E190" s="98"/>
      <c r="F190" s="98"/>
      <c r="G190" s="99">
        <f>C190+D190-E190-F190</f>
        <v>0</v>
      </c>
    </row>
    <row r="191" spans="1:9" ht="24" customHeight="1">
      <c r="A191" s="389" t="s">
        <v>107</v>
      </c>
      <c r="B191" s="390"/>
      <c r="C191" s="98"/>
      <c r="D191" s="98"/>
      <c r="E191" s="98"/>
      <c r="F191" s="98"/>
      <c r="G191" s="99">
        <f t="shared" ref="G191:G198" si="12">C191+D191-E191-F191</f>
        <v>0</v>
      </c>
    </row>
    <row r="192" spans="1:9" ht="15" customHeight="1">
      <c r="A192" s="389" t="s">
        <v>108</v>
      </c>
      <c r="B192" s="390"/>
      <c r="C192" s="98"/>
      <c r="D192" s="98"/>
      <c r="E192" s="98"/>
      <c r="F192" s="98"/>
      <c r="G192" s="99">
        <f t="shared" si="12"/>
        <v>0</v>
      </c>
    </row>
    <row r="193" spans="1:7" ht="15" customHeight="1">
      <c r="A193" s="389" t="s">
        <v>109</v>
      </c>
      <c r="B193" s="390"/>
      <c r="C193" s="98"/>
      <c r="D193" s="98"/>
      <c r="E193" s="98"/>
      <c r="F193" s="98"/>
      <c r="G193" s="99">
        <f t="shared" si="12"/>
        <v>0</v>
      </c>
    </row>
    <row r="194" spans="1:7" ht="40.5" customHeight="1">
      <c r="A194" s="389" t="s">
        <v>110</v>
      </c>
      <c r="B194" s="390"/>
      <c r="C194" s="98"/>
      <c r="D194" s="98"/>
      <c r="E194" s="98"/>
      <c r="F194" s="98"/>
      <c r="G194" s="99">
        <f t="shared" si="12"/>
        <v>0</v>
      </c>
    </row>
    <row r="195" spans="1:7" ht="39.75" customHeight="1">
      <c r="A195" s="391" t="s">
        <v>111</v>
      </c>
      <c r="B195" s="390"/>
      <c r="C195" s="98"/>
      <c r="D195" s="98"/>
      <c r="E195" s="98"/>
      <c r="F195" s="98"/>
      <c r="G195" s="99">
        <f t="shared" si="12"/>
        <v>0</v>
      </c>
    </row>
    <row r="196" spans="1:7" ht="33.75" customHeight="1">
      <c r="A196" s="391" t="s">
        <v>112</v>
      </c>
      <c r="B196" s="390"/>
      <c r="C196" s="98"/>
      <c r="D196" s="98"/>
      <c r="E196" s="98"/>
      <c r="F196" s="98"/>
      <c r="G196" s="99">
        <f t="shared" si="12"/>
        <v>0</v>
      </c>
    </row>
    <row r="197" spans="1:7" ht="29.25" customHeight="1">
      <c r="A197" s="391" t="s">
        <v>113</v>
      </c>
      <c r="B197" s="390"/>
      <c r="C197" s="98"/>
      <c r="D197" s="98"/>
      <c r="E197" s="98"/>
      <c r="F197" s="98"/>
      <c r="G197" s="99">
        <f t="shared" si="12"/>
        <v>0</v>
      </c>
    </row>
    <row r="198" spans="1:7" ht="27.75" customHeight="1">
      <c r="A198" s="391" t="s">
        <v>114</v>
      </c>
      <c r="B198" s="390"/>
      <c r="C198" s="98"/>
      <c r="D198" s="98"/>
      <c r="E198" s="98"/>
      <c r="F198" s="98"/>
      <c r="G198" s="99">
        <f t="shared" si="12"/>
        <v>0</v>
      </c>
    </row>
    <row r="199" spans="1:7" ht="15">
      <c r="A199" s="398" t="s">
        <v>115</v>
      </c>
      <c r="B199" s="390"/>
      <c r="C199" s="100">
        <f>SUM(C200:C219)</f>
        <v>0</v>
      </c>
      <c r="D199" s="100">
        <f>SUM(D200:D219)</f>
        <v>0</v>
      </c>
      <c r="E199" s="100">
        <f>SUM(E200:E219)</f>
        <v>0</v>
      </c>
      <c r="F199" s="100">
        <f>SUM(F200:F219)</f>
        <v>0</v>
      </c>
      <c r="G199" s="101">
        <f>SUM(G200:G219)</f>
        <v>0</v>
      </c>
    </row>
    <row r="200" spans="1:7" ht="15">
      <c r="A200" s="399" t="s">
        <v>116</v>
      </c>
      <c r="B200" s="390"/>
      <c r="C200" s="102"/>
      <c r="D200" s="102"/>
      <c r="E200" s="103"/>
      <c r="F200" s="103"/>
      <c r="G200" s="99">
        <f t="shared" ref="G200:G219" si="13">C200+D200-E200-F200</f>
        <v>0</v>
      </c>
    </row>
    <row r="201" spans="1:7" ht="15">
      <c r="A201" s="399" t="s">
        <v>117</v>
      </c>
      <c r="B201" s="390"/>
      <c r="C201" s="102"/>
      <c r="D201" s="102"/>
      <c r="E201" s="103"/>
      <c r="F201" s="103"/>
      <c r="G201" s="99">
        <f t="shared" si="13"/>
        <v>0</v>
      </c>
    </row>
    <row r="202" spans="1:7" ht="13.5" customHeight="1">
      <c r="A202" s="399" t="s">
        <v>118</v>
      </c>
      <c r="B202" s="390"/>
      <c r="C202" s="102"/>
      <c r="D202" s="102"/>
      <c r="E202" s="103"/>
      <c r="F202" s="103"/>
      <c r="G202" s="99">
        <f t="shared" si="13"/>
        <v>0</v>
      </c>
    </row>
    <row r="203" spans="1:7" ht="37.5" customHeight="1">
      <c r="A203" s="396" t="s">
        <v>119</v>
      </c>
      <c r="B203" s="390"/>
      <c r="C203" s="102"/>
      <c r="D203" s="102"/>
      <c r="E203" s="103"/>
      <c r="F203" s="103"/>
      <c r="G203" s="99">
        <f t="shared" si="13"/>
        <v>0</v>
      </c>
    </row>
    <row r="204" spans="1:7" ht="15" customHeight="1">
      <c r="A204" s="397" t="s">
        <v>120</v>
      </c>
      <c r="B204" s="390"/>
      <c r="C204" s="102"/>
      <c r="D204" s="102"/>
      <c r="E204" s="103"/>
      <c r="F204" s="103"/>
      <c r="G204" s="99">
        <f t="shared" si="13"/>
        <v>0</v>
      </c>
    </row>
    <row r="205" spans="1:7" ht="15" customHeight="1">
      <c r="A205" s="397" t="s">
        <v>121</v>
      </c>
      <c r="B205" s="390"/>
      <c r="C205" s="102"/>
      <c r="D205" s="102"/>
      <c r="E205" s="103"/>
      <c r="F205" s="103"/>
      <c r="G205" s="99">
        <f t="shared" si="13"/>
        <v>0</v>
      </c>
    </row>
    <row r="206" spans="1:7" ht="15" customHeight="1">
      <c r="A206" s="397" t="s">
        <v>122</v>
      </c>
      <c r="B206" s="390"/>
      <c r="C206" s="102"/>
      <c r="D206" s="102"/>
      <c r="E206" s="103"/>
      <c r="F206" s="103"/>
      <c r="G206" s="99">
        <f t="shared" si="13"/>
        <v>0</v>
      </c>
    </row>
    <row r="207" spans="1:7" ht="30.75" customHeight="1">
      <c r="A207" s="397" t="s">
        <v>123</v>
      </c>
      <c r="B207" s="390"/>
      <c r="C207" s="102"/>
      <c r="D207" s="102"/>
      <c r="E207" s="103"/>
      <c r="F207" s="103"/>
      <c r="G207" s="99">
        <f t="shared" si="13"/>
        <v>0</v>
      </c>
    </row>
    <row r="208" spans="1:7" ht="15" customHeight="1">
      <c r="A208" s="397" t="s">
        <v>124</v>
      </c>
      <c r="B208" s="390"/>
      <c r="C208" s="102"/>
      <c r="D208" s="102"/>
      <c r="E208" s="103"/>
      <c r="F208" s="103"/>
      <c r="G208" s="99">
        <f t="shared" si="13"/>
        <v>0</v>
      </c>
    </row>
    <row r="209" spans="1:7" ht="15" customHeight="1">
      <c r="A209" s="397" t="s">
        <v>125</v>
      </c>
      <c r="B209" s="390"/>
      <c r="C209" s="102"/>
      <c r="D209" s="102"/>
      <c r="E209" s="103"/>
      <c r="F209" s="103"/>
      <c r="G209" s="99">
        <f t="shared" si="13"/>
        <v>0</v>
      </c>
    </row>
    <row r="210" spans="1:7" ht="15" customHeight="1">
      <c r="A210" s="397" t="s">
        <v>126</v>
      </c>
      <c r="B210" s="390"/>
      <c r="C210" s="102"/>
      <c r="D210" s="102"/>
      <c r="E210" s="103"/>
      <c r="F210" s="103"/>
      <c r="G210" s="99">
        <f t="shared" si="13"/>
        <v>0</v>
      </c>
    </row>
    <row r="211" spans="1:7" ht="15">
      <c r="A211" s="397" t="s">
        <v>127</v>
      </c>
      <c r="B211" s="390"/>
      <c r="C211" s="102"/>
      <c r="D211" s="102"/>
      <c r="E211" s="103"/>
      <c r="F211" s="103"/>
      <c r="G211" s="99">
        <f t="shared" si="13"/>
        <v>0</v>
      </c>
    </row>
    <row r="212" spans="1:7" ht="15">
      <c r="A212" s="397" t="s">
        <v>128</v>
      </c>
      <c r="B212" s="390"/>
      <c r="C212" s="102"/>
      <c r="D212" s="102"/>
      <c r="E212" s="103"/>
      <c r="F212" s="103"/>
      <c r="G212" s="99">
        <f t="shared" si="13"/>
        <v>0</v>
      </c>
    </row>
    <row r="213" spans="1:7" ht="15">
      <c r="A213" s="400" t="s">
        <v>129</v>
      </c>
      <c r="B213" s="390"/>
      <c r="C213" s="102"/>
      <c r="D213" s="102"/>
      <c r="E213" s="103"/>
      <c r="F213" s="103"/>
      <c r="G213" s="99">
        <f>C213+D213-E213-F213</f>
        <v>0</v>
      </c>
    </row>
    <row r="214" spans="1:7" ht="15">
      <c r="A214" s="400" t="s">
        <v>130</v>
      </c>
      <c r="B214" s="390"/>
      <c r="C214" s="102"/>
      <c r="D214" s="102"/>
      <c r="E214" s="103"/>
      <c r="F214" s="103"/>
      <c r="G214" s="99">
        <f>C214+D214-E214-F214</f>
        <v>0</v>
      </c>
    </row>
    <row r="215" spans="1:7" ht="27" customHeight="1">
      <c r="A215" s="396" t="s">
        <v>131</v>
      </c>
      <c r="B215" s="390"/>
      <c r="C215" s="102"/>
      <c r="D215" s="102"/>
      <c r="E215" s="103"/>
      <c r="F215" s="103"/>
      <c r="G215" s="99">
        <f t="shared" si="13"/>
        <v>0</v>
      </c>
    </row>
    <row r="216" spans="1:7" ht="29.25" customHeight="1">
      <c r="A216" s="396" t="s">
        <v>132</v>
      </c>
      <c r="B216" s="390"/>
      <c r="C216" s="102"/>
      <c r="D216" s="102"/>
      <c r="E216" s="103"/>
      <c r="F216" s="103"/>
      <c r="G216" s="99">
        <f t="shared" si="13"/>
        <v>0</v>
      </c>
    </row>
    <row r="217" spans="1:7" ht="15">
      <c r="A217" s="400" t="s">
        <v>133</v>
      </c>
      <c r="B217" s="390"/>
      <c r="C217" s="102"/>
      <c r="D217" s="102"/>
      <c r="E217" s="103"/>
      <c r="F217" s="103"/>
      <c r="G217" s="99">
        <f t="shared" si="13"/>
        <v>0</v>
      </c>
    </row>
    <row r="218" spans="1:7" ht="15">
      <c r="A218" s="400" t="s">
        <v>134</v>
      </c>
      <c r="B218" s="390"/>
      <c r="C218" s="102"/>
      <c r="D218" s="102"/>
      <c r="E218" s="103"/>
      <c r="F218" s="103"/>
      <c r="G218" s="99">
        <f t="shared" si="13"/>
        <v>0</v>
      </c>
    </row>
    <row r="219" spans="1:7" ht="15">
      <c r="A219" s="401" t="s">
        <v>135</v>
      </c>
      <c r="B219" s="390"/>
      <c r="C219" s="102"/>
      <c r="D219" s="102"/>
      <c r="E219" s="103"/>
      <c r="F219" s="103"/>
      <c r="G219" s="99">
        <f t="shared" si="13"/>
        <v>0</v>
      </c>
    </row>
    <row r="220" spans="1:7" ht="15">
      <c r="A220" s="398" t="s">
        <v>136</v>
      </c>
      <c r="B220" s="390"/>
      <c r="C220" s="104">
        <f>SUM(C190:C199)</f>
        <v>0</v>
      </c>
      <c r="D220" s="104">
        <f>SUM(D190:D199)</f>
        <v>0</v>
      </c>
      <c r="E220" s="104">
        <f>SUM(E190:E199)</f>
        <v>0</v>
      </c>
      <c r="F220" s="104">
        <f>SUM(F190:F199)</f>
        <v>0</v>
      </c>
      <c r="G220" s="104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105"/>
      <c r="B222" s="105"/>
      <c r="C222" s="105"/>
      <c r="D222" s="105"/>
      <c r="E222" s="105"/>
      <c r="F222" s="105"/>
      <c r="G222" s="105"/>
    </row>
    <row r="223" spans="1:7" ht="18.75">
      <c r="A223" s="373" t="s">
        <v>137</v>
      </c>
      <c r="B223" s="373"/>
      <c r="C223" s="373"/>
    </row>
    <row r="224" spans="1:7" ht="15">
      <c r="A224" s="106"/>
      <c r="B224" s="106"/>
      <c r="C224" s="106"/>
    </row>
    <row r="225" spans="1:4" ht="18.75">
      <c r="A225" s="107"/>
      <c r="B225" s="107"/>
      <c r="C225" s="107"/>
    </row>
    <row r="226" spans="1:4">
      <c r="A226" s="398" t="s">
        <v>32</v>
      </c>
      <c r="B226" s="403"/>
      <c r="C226" s="94" t="s">
        <v>49</v>
      </c>
      <c r="D226" s="97" t="s">
        <v>50</v>
      </c>
    </row>
    <row r="227" spans="1:4">
      <c r="A227" s="398" t="s">
        <v>138</v>
      </c>
      <c r="B227" s="403"/>
      <c r="C227" s="94"/>
      <c r="D227" s="97"/>
    </row>
    <row r="228" spans="1:4" ht="13.5" customHeight="1">
      <c r="A228" s="402" t="s">
        <v>139</v>
      </c>
      <c r="B228" s="402"/>
      <c r="C228" s="98"/>
      <c r="D228" s="98"/>
    </row>
    <row r="229" spans="1:4">
      <c r="A229" s="402" t="s">
        <v>140</v>
      </c>
      <c r="B229" s="402"/>
      <c r="C229" s="98"/>
      <c r="D229" s="98"/>
    </row>
    <row r="230" spans="1:4">
      <c r="A230" s="402" t="s">
        <v>141</v>
      </c>
      <c r="B230" s="402"/>
      <c r="C230" s="98"/>
      <c r="D230" s="98"/>
    </row>
    <row r="231" spans="1:4" ht="26.25" customHeight="1">
      <c r="A231" s="398" t="s">
        <v>142</v>
      </c>
      <c r="B231" s="403"/>
      <c r="C231" s="108">
        <f>SUM(C232:C234)</f>
        <v>0</v>
      </c>
      <c r="D231" s="108">
        <f>SUM(D232:D234)</f>
        <v>0</v>
      </c>
    </row>
    <row r="232" spans="1:4" ht="25.5" customHeight="1">
      <c r="A232" s="402" t="s">
        <v>139</v>
      </c>
      <c r="B232" s="402"/>
      <c r="C232" s="98"/>
      <c r="D232" s="98"/>
    </row>
    <row r="233" spans="1:4">
      <c r="A233" s="402" t="s">
        <v>140</v>
      </c>
      <c r="B233" s="402"/>
      <c r="C233" s="98"/>
      <c r="D233" s="98"/>
    </row>
    <row r="234" spans="1:4">
      <c r="A234" s="402" t="s">
        <v>141</v>
      </c>
      <c r="B234" s="402"/>
      <c r="C234" s="98"/>
      <c r="D234" s="98"/>
    </row>
    <row r="235" spans="1:4" ht="26.25" customHeight="1">
      <c r="A235" s="398" t="s">
        <v>143</v>
      </c>
      <c r="B235" s="403"/>
      <c r="C235" s="104">
        <f>SUM(C236:C238)</f>
        <v>0</v>
      </c>
      <c r="D235" s="101">
        <f>SUM(D236:D238)</f>
        <v>0</v>
      </c>
    </row>
    <row r="236" spans="1:4" ht="25.5" customHeight="1">
      <c r="A236" s="402" t="s">
        <v>139</v>
      </c>
      <c r="B236" s="402"/>
      <c r="C236" s="98"/>
      <c r="D236" s="98"/>
    </row>
    <row r="237" spans="1:4">
      <c r="A237" s="402" t="s">
        <v>140</v>
      </c>
      <c r="B237" s="402"/>
      <c r="C237" s="98"/>
      <c r="D237" s="98"/>
    </row>
    <row r="238" spans="1:4">
      <c r="A238" s="402" t="s">
        <v>141</v>
      </c>
      <c r="B238" s="402"/>
      <c r="C238" s="98"/>
      <c r="D238" s="98"/>
    </row>
    <row r="239" spans="1:4">
      <c r="A239" s="398" t="s">
        <v>144</v>
      </c>
      <c r="B239" s="403"/>
      <c r="C239" s="104">
        <f>C231+C235</f>
        <v>0</v>
      </c>
      <c r="D239" s="101">
        <f>D231+D235</f>
        <v>0</v>
      </c>
    </row>
    <row r="242" spans="1:5" ht="66.75" customHeight="1">
      <c r="A242" s="408" t="s">
        <v>145</v>
      </c>
      <c r="B242" s="408"/>
      <c r="C242" s="408"/>
      <c r="D242" s="408"/>
      <c r="E242" s="408"/>
    </row>
    <row r="243" spans="1:5">
      <c r="A243" s="109"/>
      <c r="B243" s="109"/>
      <c r="C243" s="109"/>
    </row>
    <row r="244" spans="1:5">
      <c r="A244" s="409" t="s">
        <v>146</v>
      </c>
      <c r="B244" s="409"/>
      <c r="C244" s="73" t="s">
        <v>101</v>
      </c>
      <c r="D244" s="110" t="s">
        <v>105</v>
      </c>
    </row>
    <row r="245" spans="1:5" ht="25.5" customHeight="1">
      <c r="A245" s="410" t="s">
        <v>147</v>
      </c>
      <c r="B245" s="410"/>
      <c r="C245" s="111"/>
      <c r="D245" s="111"/>
    </row>
    <row r="246" spans="1:5" ht="26.25" customHeight="1">
      <c r="A246" s="410" t="s">
        <v>148</v>
      </c>
      <c r="B246" s="410"/>
      <c r="C246" s="111"/>
      <c r="D246" s="111"/>
    </row>
    <row r="247" spans="1:5" ht="14.25" thickBot="1">
      <c r="A247" s="404" t="s">
        <v>136</v>
      </c>
      <c r="B247" s="405"/>
      <c r="C247" s="326">
        <f>SUM(C245:C246)</f>
        <v>0</v>
      </c>
      <c r="D247" s="327">
        <f>SUM(D245:D246)</f>
        <v>0</v>
      </c>
    </row>
    <row r="253" spans="1:5" ht="18.75" customHeight="1">
      <c r="A253" s="406" t="s">
        <v>149</v>
      </c>
      <c r="B253" s="406"/>
      <c r="C253" s="406"/>
      <c r="D253" s="406"/>
      <c r="E253" s="406"/>
    </row>
    <row r="254" spans="1:5">
      <c r="A254" s="112"/>
      <c r="B254" s="113"/>
      <c r="C254" s="113"/>
      <c r="D254" s="113"/>
      <c r="E254" s="113"/>
    </row>
    <row r="255" spans="1:5" ht="15">
      <c r="A255" s="114" t="s">
        <v>150</v>
      </c>
      <c r="B255" s="407" t="s">
        <v>151</v>
      </c>
      <c r="C255" s="390"/>
      <c r="D255" s="407" t="s">
        <v>152</v>
      </c>
      <c r="E255" s="390"/>
    </row>
    <row r="256" spans="1:5">
      <c r="A256" s="114"/>
      <c r="B256" s="73" t="s">
        <v>153</v>
      </c>
      <c r="C256" s="115" t="s">
        <v>154</v>
      </c>
      <c r="D256" s="115" t="s">
        <v>155</v>
      </c>
      <c r="E256" s="115" t="s">
        <v>156</v>
      </c>
    </row>
    <row r="257" spans="1:5" ht="15">
      <c r="A257" s="116" t="s">
        <v>157</v>
      </c>
      <c r="B257" s="407"/>
      <c r="C257" s="353"/>
      <c r="D257" s="353"/>
      <c r="E257" s="353"/>
    </row>
    <row r="258" spans="1:5">
      <c r="A258" s="117" t="s">
        <v>158</v>
      </c>
      <c r="B258" s="118"/>
      <c r="C258" s="118"/>
      <c r="D258" s="118"/>
      <c r="E258" s="118"/>
    </row>
    <row r="259" spans="1:5" ht="25.5">
      <c r="A259" s="117" t="s">
        <v>159</v>
      </c>
      <c r="B259" s="118"/>
      <c r="C259" s="118"/>
      <c r="D259" s="118"/>
      <c r="E259" s="118"/>
    </row>
    <row r="260" spans="1:5">
      <c r="A260" s="117" t="s">
        <v>160</v>
      </c>
      <c r="B260" s="118"/>
      <c r="C260" s="118"/>
      <c r="D260" s="118"/>
      <c r="E260" s="118"/>
    </row>
    <row r="261" spans="1:5">
      <c r="A261" s="117" t="s">
        <v>161</v>
      </c>
      <c r="B261" s="118"/>
      <c r="C261" s="118"/>
      <c r="D261" s="118"/>
      <c r="E261" s="118"/>
    </row>
    <row r="262" spans="1:5">
      <c r="A262" s="119" t="s">
        <v>84</v>
      </c>
      <c r="B262" s="118"/>
      <c r="C262" s="118"/>
      <c r="D262" s="118"/>
      <c r="E262" s="118"/>
    </row>
    <row r="263" spans="1:5">
      <c r="A263" s="119" t="s">
        <v>84</v>
      </c>
      <c r="B263" s="118"/>
      <c r="C263" s="118"/>
      <c r="D263" s="118"/>
      <c r="E263" s="118"/>
    </row>
    <row r="264" spans="1:5">
      <c r="A264" s="120" t="s">
        <v>136</v>
      </c>
      <c r="B264" s="79">
        <f>SUM(B258:B261)</f>
        <v>0</v>
      </c>
      <c r="C264" s="79">
        <f>SUM(C258:C261)</f>
        <v>0</v>
      </c>
      <c r="D264" s="79">
        <f>SUM(D258:D261)</f>
        <v>0</v>
      </c>
      <c r="E264" s="79">
        <f>SUM(E258:E261)</f>
        <v>0</v>
      </c>
    </row>
    <row r="265" spans="1:5" ht="15">
      <c r="A265" s="116" t="s">
        <v>162</v>
      </c>
      <c r="B265" s="407"/>
      <c r="C265" s="353"/>
      <c r="D265" s="353"/>
      <c r="E265" s="353"/>
    </row>
    <row r="266" spans="1:5">
      <c r="A266" s="117" t="s">
        <v>158</v>
      </c>
      <c r="B266" s="118"/>
      <c r="C266" s="118"/>
      <c r="D266" s="118"/>
      <c r="E266" s="118"/>
    </row>
    <row r="267" spans="1:5" ht="25.5">
      <c r="A267" s="117" t="s">
        <v>159</v>
      </c>
      <c r="B267" s="118"/>
      <c r="C267" s="118"/>
      <c r="D267" s="118"/>
      <c r="E267" s="118"/>
    </row>
    <row r="268" spans="1:5">
      <c r="A268" s="117" t="s">
        <v>160</v>
      </c>
      <c r="B268" s="118"/>
      <c r="C268" s="118"/>
      <c r="D268" s="118"/>
      <c r="E268" s="118"/>
    </row>
    <row r="269" spans="1:5">
      <c r="A269" s="117" t="s">
        <v>161</v>
      </c>
      <c r="B269" s="118"/>
      <c r="C269" s="118"/>
      <c r="D269" s="118"/>
      <c r="E269" s="118"/>
    </row>
    <row r="270" spans="1:5">
      <c r="A270" s="119" t="s">
        <v>84</v>
      </c>
      <c r="B270" s="118"/>
      <c r="C270" s="118"/>
      <c r="D270" s="118"/>
      <c r="E270" s="118"/>
    </row>
    <row r="271" spans="1:5">
      <c r="A271" s="119" t="s">
        <v>84</v>
      </c>
      <c r="B271" s="118"/>
      <c r="C271" s="118"/>
      <c r="D271" s="118"/>
      <c r="E271" s="118"/>
    </row>
    <row r="272" spans="1:5">
      <c r="A272" s="79" t="s">
        <v>136</v>
      </c>
      <c r="B272" s="79">
        <f>SUM(B266:B269)</f>
        <v>0</v>
      </c>
      <c r="C272" s="79">
        <f>SUM(C266:C269)</f>
        <v>0</v>
      </c>
      <c r="D272" s="79">
        <f>SUM(D266:D269)</f>
        <v>0</v>
      </c>
      <c r="E272" s="79">
        <f>SUM(E266:E269)</f>
        <v>0</v>
      </c>
    </row>
    <row r="275" spans="1:13" ht="38.25" customHeight="1">
      <c r="A275" s="408" t="s">
        <v>163</v>
      </c>
      <c r="B275" s="408"/>
      <c r="C275" s="408"/>
      <c r="D275" s="408"/>
      <c r="E275" s="408"/>
      <c r="G275" s="121"/>
    </row>
    <row r="276" spans="1:13">
      <c r="A276" s="122"/>
      <c r="B276" s="123"/>
      <c r="C276" s="123"/>
      <c r="G276" s="121"/>
    </row>
    <row r="277" spans="1:13" ht="63.75">
      <c r="A277" s="375" t="s">
        <v>164</v>
      </c>
      <c r="B277" s="375"/>
      <c r="C277" s="73" t="s">
        <v>101</v>
      </c>
      <c r="D277" s="110" t="s">
        <v>50</v>
      </c>
      <c r="E277" s="110" t="s">
        <v>165</v>
      </c>
      <c r="G277" s="124"/>
    </row>
    <row r="278" spans="1:13" ht="25.5" customHeight="1">
      <c r="A278" s="411" t="s">
        <v>166</v>
      </c>
      <c r="B278" s="411"/>
      <c r="C278" s="125"/>
      <c r="D278" s="98"/>
      <c r="E278" s="98"/>
      <c r="G278" s="124"/>
    </row>
    <row r="279" spans="1:13" ht="14.25">
      <c r="A279" s="411" t="s">
        <v>167</v>
      </c>
      <c r="B279" s="411"/>
      <c r="C279" s="125"/>
      <c r="D279" s="98"/>
      <c r="E279" s="98"/>
      <c r="G279" s="124"/>
    </row>
    <row r="280" spans="1:13" ht="15" customHeight="1">
      <c r="A280" s="413" t="s">
        <v>168</v>
      </c>
      <c r="B280" s="413"/>
      <c r="C280" s="126"/>
      <c r="D280" s="103"/>
      <c r="E280" s="103"/>
      <c r="G280" s="127"/>
    </row>
    <row r="281" spans="1:13" ht="14.25">
      <c r="A281" s="411" t="s">
        <v>169</v>
      </c>
      <c r="B281" s="411"/>
      <c r="C281" s="125"/>
      <c r="D281" s="98"/>
      <c r="E281" s="98"/>
      <c r="G281" s="124"/>
    </row>
    <row r="282" spans="1:13" ht="14.25">
      <c r="A282" s="411" t="s">
        <v>170</v>
      </c>
      <c r="B282" s="411"/>
      <c r="C282" s="125"/>
      <c r="D282" s="98"/>
      <c r="E282" s="98"/>
      <c r="G282" s="124"/>
    </row>
    <row r="283" spans="1:13" ht="14.25" customHeight="1">
      <c r="A283" s="411" t="s">
        <v>171</v>
      </c>
      <c r="B283" s="411"/>
      <c r="C283" s="125"/>
      <c r="D283" s="98"/>
      <c r="E283" s="98"/>
      <c r="G283" s="124"/>
    </row>
    <row r="284" spans="1:13" ht="14.25" customHeight="1">
      <c r="A284" s="411" t="s">
        <v>172</v>
      </c>
      <c r="B284" s="411"/>
      <c r="C284" s="125"/>
      <c r="D284" s="98"/>
      <c r="E284" s="98"/>
      <c r="G284" s="124"/>
    </row>
    <row r="285" spans="1:13">
      <c r="A285" s="411" t="s">
        <v>173</v>
      </c>
      <c r="B285" s="411"/>
      <c r="C285" s="125"/>
      <c r="D285" s="98"/>
      <c r="E285" s="98"/>
    </row>
    <row r="286" spans="1:13">
      <c r="A286" s="411" t="s">
        <v>15</v>
      </c>
      <c r="B286" s="411"/>
      <c r="C286" s="125"/>
      <c r="D286" s="98"/>
      <c r="E286" s="98"/>
    </row>
    <row r="287" spans="1:13">
      <c r="A287" s="412" t="s">
        <v>96</v>
      </c>
      <c r="B287" s="412"/>
      <c r="C287" s="128">
        <f>C278+C279+C281+C285</f>
        <v>0</v>
      </c>
      <c r="D287" s="129">
        <f>D278+D279+D281+D285</f>
        <v>0</v>
      </c>
      <c r="E287" s="129"/>
    </row>
    <row r="288" spans="1:13" s="132" customFormat="1">
      <c r="A288" s="130"/>
      <c r="B288" s="130"/>
      <c r="C288" s="131"/>
      <c r="D288" s="131"/>
      <c r="E288" s="131"/>
      <c r="L288" s="133"/>
      <c r="M288" s="133"/>
    </row>
    <row r="289" spans="1:4" ht="18.75">
      <c r="A289" s="393" t="s">
        <v>174</v>
      </c>
      <c r="B289" s="393"/>
      <c r="C289" s="393"/>
      <c r="D289" s="393"/>
    </row>
    <row r="290" spans="1:4">
      <c r="A290" s="91"/>
      <c r="B290" s="92"/>
      <c r="C290" s="93"/>
      <c r="D290" s="93"/>
    </row>
    <row r="291" spans="1:4" ht="15">
      <c r="A291" s="415" t="s">
        <v>100</v>
      </c>
      <c r="B291" s="416"/>
      <c r="C291" s="94" t="s">
        <v>101</v>
      </c>
      <c r="D291" s="97" t="s">
        <v>105</v>
      </c>
    </row>
    <row r="292" spans="1:4" ht="32.25" customHeight="1">
      <c r="A292" s="389" t="s">
        <v>175</v>
      </c>
      <c r="B292" s="390"/>
      <c r="C292" s="134"/>
      <c r="D292" s="99"/>
    </row>
    <row r="293" spans="1:4" ht="15" customHeight="1">
      <c r="A293" s="389" t="s">
        <v>176</v>
      </c>
      <c r="B293" s="390"/>
      <c r="C293" s="134"/>
      <c r="D293" s="99"/>
    </row>
    <row r="294" spans="1:4" ht="15" customHeight="1">
      <c r="A294" s="389" t="s">
        <v>177</v>
      </c>
      <c r="B294" s="390"/>
      <c r="C294" s="134"/>
      <c r="D294" s="99"/>
    </row>
    <row r="295" spans="1:4" ht="25.5" customHeight="1">
      <c r="A295" s="389" t="s">
        <v>178</v>
      </c>
      <c r="B295" s="390"/>
      <c r="C295" s="134"/>
      <c r="D295" s="99"/>
    </row>
    <row r="296" spans="1:4" ht="27" customHeight="1">
      <c r="A296" s="389" t="s">
        <v>179</v>
      </c>
      <c r="B296" s="390"/>
      <c r="C296" s="134"/>
      <c r="D296" s="99"/>
    </row>
    <row r="297" spans="1:4" ht="15">
      <c r="A297" s="391" t="s">
        <v>180</v>
      </c>
      <c r="B297" s="390"/>
      <c r="C297" s="134"/>
      <c r="D297" s="99"/>
    </row>
    <row r="298" spans="1:4" ht="29.25" customHeight="1">
      <c r="A298" s="391" t="s">
        <v>181</v>
      </c>
      <c r="B298" s="390"/>
      <c r="C298" s="134"/>
      <c r="D298" s="99"/>
    </row>
    <row r="299" spans="1:4" ht="25.5" customHeight="1">
      <c r="A299" s="391" t="s">
        <v>182</v>
      </c>
      <c r="B299" s="390"/>
      <c r="C299" s="134"/>
      <c r="D299" s="99"/>
    </row>
    <row r="300" spans="1:4" ht="15">
      <c r="A300" s="391" t="s">
        <v>183</v>
      </c>
      <c r="B300" s="414"/>
      <c r="C300" s="135">
        <f>SUM(C301:C320)</f>
        <v>0</v>
      </c>
      <c r="D300" s="99">
        <f>SUM(D301:D320)</f>
        <v>0</v>
      </c>
    </row>
    <row r="301" spans="1:4" ht="15">
      <c r="A301" s="399" t="s">
        <v>116</v>
      </c>
      <c r="B301" s="390"/>
      <c r="C301" s="102"/>
      <c r="D301" s="102"/>
    </row>
    <row r="302" spans="1:4" ht="15">
      <c r="A302" s="399" t="s">
        <v>117</v>
      </c>
      <c r="B302" s="390"/>
      <c r="C302" s="102"/>
      <c r="D302" s="102"/>
    </row>
    <row r="303" spans="1:4" ht="15" customHeight="1">
      <c r="A303" s="397" t="s">
        <v>118</v>
      </c>
      <c r="B303" s="390"/>
      <c r="C303" s="102"/>
      <c r="D303" s="102"/>
    </row>
    <row r="304" spans="1:4" ht="39.75" customHeight="1">
      <c r="A304" s="396" t="s">
        <v>119</v>
      </c>
      <c r="B304" s="390"/>
      <c r="C304" s="102"/>
      <c r="D304" s="102"/>
    </row>
    <row r="305" spans="1:4" ht="15" customHeight="1">
      <c r="A305" s="397" t="s">
        <v>120</v>
      </c>
      <c r="B305" s="390"/>
      <c r="C305" s="102"/>
      <c r="D305" s="102"/>
    </row>
    <row r="306" spans="1:4" ht="15" customHeight="1">
      <c r="A306" s="397" t="s">
        <v>121</v>
      </c>
      <c r="B306" s="390"/>
      <c r="C306" s="102"/>
      <c r="D306" s="102"/>
    </row>
    <row r="307" spans="1:4" ht="15" customHeight="1">
      <c r="A307" s="397" t="s">
        <v>122</v>
      </c>
      <c r="B307" s="390"/>
      <c r="C307" s="102"/>
      <c r="D307" s="102"/>
    </row>
    <row r="308" spans="1:4" ht="30" customHeight="1">
      <c r="A308" s="397" t="s">
        <v>123</v>
      </c>
      <c r="B308" s="390"/>
      <c r="C308" s="102"/>
      <c r="D308" s="102"/>
    </row>
    <row r="309" spans="1:4" ht="15" customHeight="1">
      <c r="A309" s="397" t="s">
        <v>124</v>
      </c>
      <c r="B309" s="390"/>
      <c r="C309" s="102"/>
      <c r="D309" s="102"/>
    </row>
    <row r="310" spans="1:4" ht="15" customHeight="1">
      <c r="A310" s="397" t="s">
        <v>125</v>
      </c>
      <c r="B310" s="390"/>
      <c r="C310" s="102"/>
      <c r="D310" s="102"/>
    </row>
    <row r="311" spans="1:4" ht="15" customHeight="1">
      <c r="A311" s="397" t="s">
        <v>126</v>
      </c>
      <c r="B311" s="390"/>
      <c r="C311" s="102"/>
      <c r="D311" s="102"/>
    </row>
    <row r="312" spans="1:4" ht="15">
      <c r="A312" s="397" t="s">
        <v>127</v>
      </c>
      <c r="B312" s="390"/>
      <c r="C312" s="102"/>
      <c r="D312" s="102"/>
    </row>
    <row r="313" spans="1:4" ht="15">
      <c r="A313" s="397" t="s">
        <v>128</v>
      </c>
      <c r="B313" s="390"/>
      <c r="C313" s="102"/>
      <c r="D313" s="102"/>
    </row>
    <row r="314" spans="1:4" ht="15">
      <c r="A314" s="400" t="s">
        <v>129</v>
      </c>
      <c r="B314" s="390"/>
      <c r="C314" s="102"/>
      <c r="D314" s="102"/>
    </row>
    <row r="315" spans="1:4" ht="15">
      <c r="A315" s="400" t="s">
        <v>130</v>
      </c>
      <c r="B315" s="390"/>
      <c r="C315" s="102"/>
      <c r="D315" s="102"/>
    </row>
    <row r="316" spans="1:4" ht="25.5" customHeight="1">
      <c r="A316" s="396" t="s">
        <v>131</v>
      </c>
      <c r="B316" s="390"/>
      <c r="C316" s="102"/>
      <c r="D316" s="102"/>
    </row>
    <row r="317" spans="1:4" ht="27" customHeight="1">
      <c r="A317" s="396" t="s">
        <v>132</v>
      </c>
      <c r="B317" s="390"/>
      <c r="C317" s="102"/>
      <c r="D317" s="102"/>
    </row>
    <row r="318" spans="1:4" ht="15">
      <c r="A318" s="400" t="s">
        <v>133</v>
      </c>
      <c r="B318" s="390"/>
      <c r="C318" s="102"/>
      <c r="D318" s="102"/>
    </row>
    <row r="319" spans="1:4" ht="15">
      <c r="A319" s="400" t="s">
        <v>134</v>
      </c>
      <c r="B319" s="390"/>
      <c r="C319" s="102"/>
      <c r="D319" s="102"/>
    </row>
    <row r="320" spans="1:4" ht="15">
      <c r="A320" s="401" t="s">
        <v>135</v>
      </c>
      <c r="B320" s="390"/>
      <c r="C320" s="102"/>
      <c r="D320" s="102"/>
    </row>
    <row r="321" spans="1:8" ht="15">
      <c r="A321" s="398" t="s">
        <v>136</v>
      </c>
      <c r="B321" s="390"/>
      <c r="C321" s="101">
        <f>SUM(C292:C302)</f>
        <v>0</v>
      </c>
      <c r="D321" s="101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17"/>
      <c r="B324" s="418"/>
      <c r="C324" s="418"/>
      <c r="D324"/>
    </row>
    <row r="327" spans="1:8" ht="18.75">
      <c r="A327" s="419" t="s">
        <v>184</v>
      </c>
      <c r="B327" s="419"/>
      <c r="C327" s="419"/>
    </row>
    <row r="328" spans="1:8" ht="15.75">
      <c r="A328" s="136"/>
      <c r="B328" s="93"/>
      <c r="C328" s="93"/>
    </row>
    <row r="329" spans="1:8" ht="15" customHeight="1">
      <c r="A329" s="398" t="s">
        <v>185</v>
      </c>
      <c r="B329" s="420"/>
      <c r="C329" s="94" t="s">
        <v>49</v>
      </c>
      <c r="D329" s="97" t="s">
        <v>50</v>
      </c>
      <c r="G329" s="421"/>
      <c r="H329" s="421"/>
    </row>
    <row r="330" spans="1:8">
      <c r="A330" s="422" t="s">
        <v>186</v>
      </c>
      <c r="B330" s="422"/>
      <c r="C330" s="128">
        <f>SUM(C331:C340)</f>
        <v>0</v>
      </c>
      <c r="D330" s="128">
        <f>SUM(D331:D340)</f>
        <v>0</v>
      </c>
      <c r="G330" s="421"/>
      <c r="H330" s="421"/>
    </row>
    <row r="331" spans="1:8" ht="55.5" customHeight="1">
      <c r="A331" s="381" t="s">
        <v>187</v>
      </c>
      <c r="B331" s="381"/>
      <c r="C331" s="137"/>
      <c r="D331" s="137"/>
      <c r="G331" s="421"/>
      <c r="H331" s="421"/>
    </row>
    <row r="332" spans="1:8">
      <c r="A332" s="425" t="s">
        <v>188</v>
      </c>
      <c r="B332" s="425"/>
      <c r="C332" s="138"/>
      <c r="D332" s="138"/>
    </row>
    <row r="333" spans="1:8">
      <c r="A333" s="424" t="s">
        <v>189</v>
      </c>
      <c r="B333" s="424"/>
      <c r="C333" s="138"/>
      <c r="D333" s="138"/>
    </row>
    <row r="334" spans="1:8" ht="28.5" customHeight="1">
      <c r="A334" s="426" t="s">
        <v>190</v>
      </c>
      <c r="B334" s="426"/>
      <c r="C334" s="138"/>
      <c r="D334" s="138"/>
    </row>
    <row r="335" spans="1:8" ht="32.25" customHeight="1">
      <c r="A335" s="426" t="s">
        <v>191</v>
      </c>
      <c r="B335" s="426"/>
      <c r="C335" s="138"/>
      <c r="D335" s="138"/>
    </row>
    <row r="336" spans="1:8">
      <c r="A336" s="423" t="s">
        <v>192</v>
      </c>
      <c r="B336" s="423"/>
      <c r="C336" s="138"/>
      <c r="D336" s="138"/>
    </row>
    <row r="337" spans="1:4">
      <c r="A337" s="423" t="s">
        <v>193</v>
      </c>
      <c r="B337" s="423"/>
      <c r="C337" s="138"/>
      <c r="D337" s="138"/>
    </row>
    <row r="338" spans="1:4">
      <c r="A338" s="424" t="s">
        <v>194</v>
      </c>
      <c r="B338" s="424"/>
      <c r="C338" s="125"/>
      <c r="D338" s="125"/>
    </row>
    <row r="339" spans="1:4">
      <c r="A339" s="423" t="s">
        <v>195</v>
      </c>
      <c r="B339" s="423"/>
      <c r="C339" s="125"/>
      <c r="D339" s="125"/>
    </row>
    <row r="340" spans="1:4">
      <c r="A340" s="424" t="s">
        <v>15</v>
      </c>
      <c r="B340" s="424"/>
      <c r="C340" s="125"/>
      <c r="D340" s="125"/>
    </row>
    <row r="341" spans="1:4">
      <c r="A341" s="422" t="s">
        <v>196</v>
      </c>
      <c r="B341" s="422"/>
      <c r="C341" s="128">
        <f>SUM(C342:C351)</f>
        <v>79.599999999999994</v>
      </c>
      <c r="D341" s="129">
        <f>SUM(D342:D351)</f>
        <v>2502.7399999999998</v>
      </c>
    </row>
    <row r="342" spans="1:4" ht="59.25" customHeight="1">
      <c r="A342" s="381" t="s">
        <v>187</v>
      </c>
      <c r="B342" s="381"/>
      <c r="C342" s="138"/>
      <c r="D342" s="138"/>
    </row>
    <row r="343" spans="1:4">
      <c r="A343" s="425" t="s">
        <v>188</v>
      </c>
      <c r="B343" s="425"/>
      <c r="C343" s="138"/>
      <c r="D343" s="138"/>
    </row>
    <row r="344" spans="1:4">
      <c r="A344" s="424" t="s">
        <v>189</v>
      </c>
      <c r="B344" s="424"/>
      <c r="C344" s="138"/>
      <c r="D344" s="138"/>
    </row>
    <row r="345" spans="1:4" ht="27.75" customHeight="1">
      <c r="A345" s="426" t="s">
        <v>190</v>
      </c>
      <c r="B345" s="426"/>
      <c r="C345" s="138"/>
      <c r="D345" s="138"/>
    </row>
    <row r="346" spans="1:4" ht="24.75" customHeight="1">
      <c r="A346" s="426" t="s">
        <v>191</v>
      </c>
      <c r="B346" s="426"/>
      <c r="C346" s="138"/>
      <c r="D346" s="138">
        <v>202.84</v>
      </c>
    </row>
    <row r="347" spans="1:4">
      <c r="A347" s="426" t="s">
        <v>192</v>
      </c>
      <c r="B347" s="426"/>
      <c r="C347" s="138"/>
      <c r="D347" s="138"/>
    </row>
    <row r="348" spans="1:4">
      <c r="A348" s="423" t="s">
        <v>193</v>
      </c>
      <c r="B348" s="423"/>
      <c r="C348" s="138"/>
      <c r="D348" s="138"/>
    </row>
    <row r="349" spans="1:4">
      <c r="A349" s="423" t="s">
        <v>197</v>
      </c>
      <c r="B349" s="423"/>
      <c r="C349" s="125">
        <v>79.599999999999994</v>
      </c>
      <c r="D349" s="125">
        <f>99.9</f>
        <v>99.9</v>
      </c>
    </row>
    <row r="350" spans="1:4">
      <c r="A350" s="423" t="s">
        <v>195</v>
      </c>
      <c r="B350" s="423"/>
      <c r="C350" s="125"/>
      <c r="D350" s="125"/>
    </row>
    <row r="351" spans="1:4" ht="58.5" customHeight="1">
      <c r="A351" s="426" t="s">
        <v>198</v>
      </c>
      <c r="B351" s="426"/>
      <c r="C351" s="125"/>
      <c r="D351" s="125">
        <v>2200</v>
      </c>
    </row>
    <row r="352" spans="1:4">
      <c r="A352" s="427" t="s">
        <v>10</v>
      </c>
      <c r="B352" s="427"/>
      <c r="C352" s="89">
        <f>C330+C341</f>
        <v>79.599999999999994</v>
      </c>
      <c r="D352" s="89">
        <f>D330+D341</f>
        <v>2502.7399999999998</v>
      </c>
    </row>
    <row r="357" spans="1:5" ht="18.75">
      <c r="A357" s="504" t="s">
        <v>199</v>
      </c>
      <c r="B357" s="504"/>
      <c r="C357" s="504"/>
      <c r="D357" s="367"/>
      <c r="E357" s="367"/>
    </row>
    <row r="358" spans="1:5" ht="15">
      <c r="A358" s="93"/>
      <c r="B358" s="93"/>
      <c r="C358" s="93"/>
      <c r="D358"/>
    </row>
    <row r="359" spans="1:5" ht="15.75" customHeight="1">
      <c r="A359" s="386" t="s">
        <v>200</v>
      </c>
      <c r="B359" s="386"/>
      <c r="C359" s="94" t="s">
        <v>49</v>
      </c>
      <c r="D359" s="97" t="s">
        <v>105</v>
      </c>
    </row>
    <row r="360" spans="1:5">
      <c r="A360" s="428" t="s">
        <v>201</v>
      </c>
      <c r="B360" s="428"/>
      <c r="C360" s="139">
        <f>SUM(C361:C367)</f>
        <v>0</v>
      </c>
      <c r="D360" s="139">
        <f>SUM(D361:D367)</f>
        <v>0</v>
      </c>
    </row>
    <row r="361" spans="1:5">
      <c r="A361" s="430" t="s">
        <v>202</v>
      </c>
      <c r="B361" s="430"/>
      <c r="C361" s="140"/>
      <c r="D361" s="140"/>
    </row>
    <row r="362" spans="1:5">
      <c r="A362" s="430" t="s">
        <v>203</v>
      </c>
      <c r="B362" s="430"/>
      <c r="C362" s="140"/>
      <c r="D362" s="140"/>
    </row>
    <row r="363" spans="1:5" ht="27.75" customHeight="1">
      <c r="A363" s="397" t="s">
        <v>204</v>
      </c>
      <c r="B363" s="397"/>
      <c r="C363" s="140"/>
      <c r="D363" s="140"/>
    </row>
    <row r="364" spans="1:5">
      <c r="A364" s="397" t="s">
        <v>205</v>
      </c>
      <c r="B364" s="397"/>
      <c r="C364" s="140"/>
      <c r="D364" s="140"/>
    </row>
    <row r="365" spans="1:5" ht="17.25" customHeight="1">
      <c r="A365" s="397" t="s">
        <v>206</v>
      </c>
      <c r="B365" s="397"/>
      <c r="C365" s="140"/>
      <c r="D365" s="140"/>
    </row>
    <row r="366" spans="1:5" ht="16.5" customHeight="1">
      <c r="A366" s="397" t="s">
        <v>207</v>
      </c>
      <c r="B366" s="397"/>
      <c r="C366" s="140"/>
      <c r="D366" s="140"/>
    </row>
    <row r="367" spans="1:5">
      <c r="A367" s="397" t="s">
        <v>135</v>
      </c>
      <c r="B367" s="397"/>
      <c r="C367" s="140"/>
      <c r="D367" s="140"/>
    </row>
    <row r="368" spans="1:5">
      <c r="A368" s="428" t="s">
        <v>208</v>
      </c>
      <c r="B368" s="428"/>
      <c r="C368" s="139">
        <f>C369+C370+C372</f>
        <v>0</v>
      </c>
      <c r="D368" s="139">
        <f>D369+D370+D372</f>
        <v>0</v>
      </c>
    </row>
    <row r="369" spans="1:5">
      <c r="A369" s="429" t="s">
        <v>209</v>
      </c>
      <c r="B369" s="429"/>
      <c r="C369" s="126"/>
      <c r="D369" s="126"/>
    </row>
    <row r="370" spans="1:5">
      <c r="A370" s="429" t="s">
        <v>210</v>
      </c>
      <c r="B370" s="429"/>
      <c r="C370" s="126"/>
      <c r="D370" s="126"/>
    </row>
    <row r="371" spans="1:5">
      <c r="A371" s="429" t="s">
        <v>211</v>
      </c>
      <c r="B371" s="429"/>
      <c r="C371" s="126"/>
      <c r="D371" s="126"/>
    </row>
    <row r="372" spans="1:5">
      <c r="A372" s="399" t="s">
        <v>135</v>
      </c>
      <c r="B372" s="399"/>
      <c r="C372" s="126"/>
      <c r="D372" s="126"/>
    </row>
    <row r="373" spans="1:5">
      <c r="A373" s="427" t="s">
        <v>10</v>
      </c>
      <c r="B373" s="427"/>
      <c r="C373" s="141">
        <f>C360+C368</f>
        <v>0</v>
      </c>
      <c r="D373" s="141">
        <f>D360+D368</f>
        <v>0</v>
      </c>
    </row>
    <row r="376" spans="1:5" ht="26.25" customHeight="1">
      <c r="A376" s="143" t="s">
        <v>212</v>
      </c>
      <c r="B376" s="144"/>
      <c r="C376" s="144"/>
      <c r="D376" s="144"/>
    </row>
    <row r="377" spans="1:5">
      <c r="A377" s="123"/>
      <c r="B377" s="142"/>
      <c r="C377" s="123"/>
      <c r="D377" s="123"/>
    </row>
    <row r="378" spans="1:5">
      <c r="A378" s="439"/>
      <c r="B378" s="439"/>
      <c r="C378" s="73" t="s">
        <v>101</v>
      </c>
      <c r="D378" s="110" t="s">
        <v>50</v>
      </c>
    </row>
    <row r="379" spans="1:5" ht="13.5" customHeight="1">
      <c r="A379" s="440" t="s">
        <v>213</v>
      </c>
      <c r="B379" s="440"/>
      <c r="C379" s="125"/>
      <c r="D379" s="98"/>
    </row>
    <row r="380" spans="1:5">
      <c r="A380" s="422" t="s">
        <v>96</v>
      </c>
      <c r="B380" s="422"/>
      <c r="C380" s="129">
        <f>SUM(C379:C379)</f>
        <v>0</v>
      </c>
      <c r="D380" s="129">
        <f>SUM(D379:D379)</f>
        <v>0</v>
      </c>
    </row>
    <row r="383" spans="1:5" ht="18.75">
      <c r="A383" s="505" t="s">
        <v>214</v>
      </c>
      <c r="B383" s="506"/>
      <c r="C383" s="506"/>
      <c r="D383" s="506"/>
      <c r="E383" s="367"/>
    </row>
    <row r="384" spans="1:5" ht="15">
      <c r="A384" s="123"/>
      <c r="B384" s="123"/>
      <c r="C384" s="123"/>
      <c r="D384" s="123"/>
      <c r="E384"/>
    </row>
    <row r="385" spans="1:13" ht="25.5">
      <c r="A385" s="409" t="s">
        <v>32</v>
      </c>
      <c r="B385" s="353"/>
      <c r="C385" s="72" t="s">
        <v>215</v>
      </c>
      <c r="D385" s="72" t="s">
        <v>216</v>
      </c>
      <c r="E385"/>
    </row>
    <row r="386" spans="1:13" ht="15">
      <c r="A386" s="431" t="s">
        <v>217</v>
      </c>
      <c r="B386" s="420"/>
      <c r="C386" s="145">
        <f>(71719.26+50384.59+13838.78)+(33697.98+24083.64+3236.31)+(6954.13+5641.91)</f>
        <v>209556.6</v>
      </c>
      <c r="D386" s="145">
        <v>161748.06</v>
      </c>
      <c r="E386"/>
    </row>
    <row r="387" spans="1:13" ht="15">
      <c r="A387"/>
      <c r="B387"/>
      <c r="C387"/>
      <c r="D387"/>
      <c r="E387"/>
    </row>
    <row r="388" spans="1:13" ht="29.25" customHeight="1">
      <c r="A388" s="432" t="s">
        <v>218</v>
      </c>
      <c r="B388" s="433"/>
      <c r="C388" s="433"/>
      <c r="D388" s="434"/>
      <c r="E388" s="434"/>
    </row>
    <row r="393" spans="1:13" ht="14.25" customHeight="1">
      <c r="A393" s="435" t="s">
        <v>219</v>
      </c>
      <c r="B393" s="435"/>
      <c r="C393" s="435"/>
      <c r="D393" s="435"/>
      <c r="E393" s="435"/>
      <c r="F393" s="435"/>
      <c r="G393" s="435"/>
      <c r="H393" s="435"/>
      <c r="I393" s="435"/>
    </row>
    <row r="394" spans="1:13" ht="18.75">
      <c r="A394" s="328"/>
      <c r="B394" s="328"/>
      <c r="C394" s="328"/>
      <c r="D394" s="328"/>
      <c r="E394" s="328"/>
      <c r="F394" s="328"/>
      <c r="G394" s="328"/>
      <c r="H394" s="328"/>
      <c r="I394" s="328"/>
    </row>
    <row r="395" spans="1:13" ht="18.75" customHeight="1">
      <c r="A395" s="435" t="s">
        <v>220</v>
      </c>
      <c r="B395" s="435"/>
      <c r="C395" s="435"/>
      <c r="D395" s="435"/>
      <c r="E395" s="435"/>
      <c r="F395" s="435"/>
      <c r="G395" s="435"/>
      <c r="H395" s="435"/>
      <c r="I395" s="435"/>
    </row>
    <row r="396" spans="1:13" ht="16.5">
      <c r="A396" s="146"/>
      <c r="B396" s="146"/>
      <c r="C396" s="146"/>
      <c r="D396" s="146"/>
      <c r="E396" s="146"/>
      <c r="F396" s="146"/>
      <c r="G396" s="146"/>
      <c r="H396" s="146"/>
      <c r="I396" s="147"/>
    </row>
    <row r="397" spans="1:13" ht="27" customHeight="1">
      <c r="A397" s="386" t="s">
        <v>221</v>
      </c>
      <c r="B397" s="436" t="s">
        <v>222</v>
      </c>
      <c r="C397" s="437"/>
      <c r="D397" s="438"/>
      <c r="E397" s="96" t="s">
        <v>60</v>
      </c>
      <c r="F397" s="394" t="s">
        <v>223</v>
      </c>
      <c r="G397" s="353"/>
      <c r="H397" s="353"/>
      <c r="I397" s="96" t="s">
        <v>85</v>
      </c>
      <c r="J397" s="10"/>
      <c r="K397" s="10"/>
      <c r="L397" s="9"/>
      <c r="M397" s="9"/>
    </row>
    <row r="398" spans="1:13" ht="63.75">
      <c r="A398" s="386"/>
      <c r="B398" s="148" t="s">
        <v>224</v>
      </c>
      <c r="C398" s="148" t="s">
        <v>225</v>
      </c>
      <c r="D398" s="148" t="s">
        <v>64</v>
      </c>
      <c r="E398" s="148" t="s">
        <v>226</v>
      </c>
      <c r="F398" s="148" t="s">
        <v>224</v>
      </c>
      <c r="G398" s="148" t="s">
        <v>227</v>
      </c>
      <c r="H398" s="148" t="s">
        <v>228</v>
      </c>
      <c r="I398" s="96"/>
      <c r="J398" s="10"/>
      <c r="K398" s="10"/>
      <c r="L398" s="9"/>
      <c r="M398" s="9"/>
    </row>
    <row r="399" spans="1:13" ht="15">
      <c r="A399" s="329" t="s">
        <v>49</v>
      </c>
      <c r="B399" s="134"/>
      <c r="C399" s="134"/>
      <c r="D399" s="134"/>
      <c r="E399" s="134"/>
      <c r="F399" s="134"/>
      <c r="G399" s="134"/>
      <c r="H399" s="134"/>
      <c r="I399" s="330">
        <f>SUM(B399:D399)+SUM(F399:H399)</f>
        <v>0</v>
      </c>
      <c r="J399" s="10"/>
      <c r="K399" s="10"/>
      <c r="L399" s="9"/>
      <c r="M399" s="9"/>
    </row>
    <row r="400" spans="1:13" ht="15">
      <c r="A400" s="331" t="s">
        <v>24</v>
      </c>
      <c r="B400" s="331">
        <f t="shared" ref="B400:I400" si="14">SUM(B401:B403)</f>
        <v>0</v>
      </c>
      <c r="C400" s="331">
        <f t="shared" si="14"/>
        <v>0</v>
      </c>
      <c r="D400" s="331">
        <f t="shared" si="14"/>
        <v>0</v>
      </c>
      <c r="E400" s="331">
        <f t="shared" si="14"/>
        <v>0</v>
      </c>
      <c r="F400" s="331">
        <f t="shared" si="14"/>
        <v>0</v>
      </c>
      <c r="G400" s="331">
        <f t="shared" si="14"/>
        <v>0</v>
      </c>
      <c r="H400" s="331">
        <f t="shared" si="14"/>
        <v>0</v>
      </c>
      <c r="I400" s="331">
        <f t="shared" si="14"/>
        <v>0</v>
      </c>
      <c r="J400" s="10"/>
      <c r="K400" s="10"/>
      <c r="L400" s="9"/>
      <c r="M400" s="9"/>
    </row>
    <row r="401" spans="1:13" ht="15">
      <c r="A401" s="332" t="s">
        <v>229</v>
      </c>
      <c r="B401" s="103"/>
      <c r="C401" s="103"/>
      <c r="D401" s="103"/>
      <c r="E401" s="103"/>
      <c r="F401" s="103"/>
      <c r="G401" s="103"/>
      <c r="H401" s="103"/>
      <c r="I401" s="333">
        <f>SUM(B401:D401)+SUM(F401:H401)</f>
        <v>0</v>
      </c>
      <c r="J401" s="10"/>
      <c r="K401" s="10"/>
      <c r="L401" s="9"/>
      <c r="M401" s="9"/>
    </row>
    <row r="402" spans="1:13" ht="15">
      <c r="A402" s="332" t="s">
        <v>230</v>
      </c>
      <c r="B402" s="103"/>
      <c r="C402" s="103"/>
      <c r="D402" s="103"/>
      <c r="E402" s="103"/>
      <c r="F402" s="103"/>
      <c r="G402" s="103"/>
      <c r="H402" s="103"/>
      <c r="I402" s="333">
        <f>SUM(B402:D402)+SUM(F402:H402)</f>
        <v>0</v>
      </c>
      <c r="J402" s="10"/>
      <c r="K402" s="10"/>
      <c r="L402" s="9"/>
      <c r="M402" s="9"/>
    </row>
    <row r="403" spans="1:13" ht="15">
      <c r="A403" s="334" t="s">
        <v>231</v>
      </c>
      <c r="B403" s="103"/>
      <c r="C403" s="103"/>
      <c r="D403" s="103"/>
      <c r="E403" s="103"/>
      <c r="F403" s="103"/>
      <c r="G403" s="103"/>
      <c r="H403" s="103"/>
      <c r="I403" s="333">
        <f>SUM(B403:D403)+SUM(F403:H403)</f>
        <v>0</v>
      </c>
      <c r="J403" s="10"/>
      <c r="K403" s="10"/>
      <c r="L403" s="9"/>
      <c r="M403" s="9"/>
    </row>
    <row r="404" spans="1:13" ht="15">
      <c r="A404" s="331" t="s">
        <v>25</v>
      </c>
      <c r="B404" s="134">
        <f t="shared" ref="B404:I404" si="15">SUM(B405:B409)</f>
        <v>0</v>
      </c>
      <c r="C404" s="134">
        <f t="shared" si="15"/>
        <v>0</v>
      </c>
      <c r="D404" s="134">
        <f t="shared" si="15"/>
        <v>0</v>
      </c>
      <c r="E404" s="134">
        <f t="shared" si="15"/>
        <v>0</v>
      </c>
      <c r="F404" s="134">
        <f t="shared" si="15"/>
        <v>0</v>
      </c>
      <c r="G404" s="134">
        <f t="shared" si="15"/>
        <v>0</v>
      </c>
      <c r="H404" s="134">
        <f t="shared" si="15"/>
        <v>0</v>
      </c>
      <c r="I404" s="134">
        <f t="shared" si="15"/>
        <v>0</v>
      </c>
      <c r="J404" s="10"/>
      <c r="K404" s="10"/>
      <c r="L404" s="9"/>
      <c r="M404" s="9"/>
    </row>
    <row r="405" spans="1:13" ht="29.25" customHeight="1">
      <c r="A405" s="335" t="s">
        <v>232</v>
      </c>
      <c r="B405" s="103"/>
      <c r="C405" s="103"/>
      <c r="D405" s="103"/>
      <c r="E405" s="103"/>
      <c r="F405" s="103"/>
      <c r="G405" s="103"/>
      <c r="H405" s="103"/>
      <c r="I405" s="333">
        <f>SUM(B405:D405)+SUM(F405:H405)</f>
        <v>0</v>
      </c>
      <c r="J405" s="10"/>
      <c r="K405" s="10"/>
      <c r="L405" s="9"/>
      <c r="M405" s="9"/>
    </row>
    <row r="406" spans="1:13" ht="13.5" customHeight="1">
      <c r="A406" s="335" t="s">
        <v>233</v>
      </c>
      <c r="B406" s="103"/>
      <c r="C406" s="103"/>
      <c r="D406" s="103"/>
      <c r="E406" s="103"/>
      <c r="F406" s="103"/>
      <c r="G406" s="103"/>
      <c r="H406" s="103"/>
      <c r="I406" s="333">
        <f>SUM(B406:D406)+SUM(F406:H406)</f>
        <v>0</v>
      </c>
      <c r="J406" s="10"/>
      <c r="K406" s="10"/>
      <c r="L406" s="9"/>
      <c r="M406" s="9"/>
    </row>
    <row r="407" spans="1:13" ht="15">
      <c r="A407" s="335" t="s">
        <v>234</v>
      </c>
      <c r="B407" s="103"/>
      <c r="C407" s="103"/>
      <c r="D407" s="103"/>
      <c r="E407" s="103"/>
      <c r="F407" s="103"/>
      <c r="G407" s="103"/>
      <c r="H407" s="103"/>
      <c r="I407" s="333">
        <f>SUM(B407:D407)+SUM(F407:H407)</f>
        <v>0</v>
      </c>
      <c r="J407" s="10"/>
      <c r="K407" s="10"/>
      <c r="L407" s="9"/>
      <c r="M407" s="9"/>
    </row>
    <row r="408" spans="1:13" ht="15">
      <c r="A408" s="335" t="s">
        <v>235</v>
      </c>
      <c r="B408" s="103"/>
      <c r="C408" s="103"/>
      <c r="D408" s="103"/>
      <c r="E408" s="103"/>
      <c r="F408" s="103"/>
      <c r="G408" s="103"/>
      <c r="H408" s="103"/>
      <c r="I408" s="333">
        <f>SUM(B408:D408)+SUM(F408:H408)</f>
        <v>0</v>
      </c>
      <c r="J408" s="10"/>
      <c r="K408" s="10"/>
      <c r="L408" s="9"/>
      <c r="M408" s="9"/>
    </row>
    <row r="409" spans="1:13" ht="25.5" customHeight="1">
      <c r="A409" s="336" t="s">
        <v>236</v>
      </c>
      <c r="B409" s="103"/>
      <c r="C409" s="103"/>
      <c r="D409" s="103"/>
      <c r="E409" s="103"/>
      <c r="F409" s="103"/>
      <c r="G409" s="103"/>
      <c r="H409" s="103"/>
      <c r="I409" s="333">
        <f>SUM(B409:D409)+SUM(F409:H409)</f>
        <v>0</v>
      </c>
      <c r="J409" s="10"/>
      <c r="K409" s="10"/>
      <c r="L409" s="9"/>
      <c r="M409" s="9"/>
    </row>
    <row r="410" spans="1:13" ht="19.5" customHeight="1">
      <c r="A410" s="116" t="s">
        <v>50</v>
      </c>
      <c r="B410" s="337">
        <f t="shared" ref="B410:I410" si="16">B399+B400-B404</f>
        <v>0</v>
      </c>
      <c r="C410" s="337">
        <f t="shared" si="16"/>
        <v>0</v>
      </c>
      <c r="D410" s="337">
        <f t="shared" si="16"/>
        <v>0</v>
      </c>
      <c r="E410" s="337">
        <f t="shared" si="16"/>
        <v>0</v>
      </c>
      <c r="F410" s="337">
        <f t="shared" si="16"/>
        <v>0</v>
      </c>
      <c r="G410" s="337">
        <f t="shared" si="16"/>
        <v>0</v>
      </c>
      <c r="H410" s="337">
        <f t="shared" si="16"/>
        <v>0</v>
      </c>
      <c r="I410" s="337">
        <f t="shared" si="16"/>
        <v>0</v>
      </c>
      <c r="J410" s="10"/>
      <c r="K410" s="10"/>
      <c r="L410" s="9"/>
      <c r="M410" s="9"/>
    </row>
    <row r="412" spans="1:13" ht="18.75" customHeight="1">
      <c r="A412" s="373" t="s">
        <v>237</v>
      </c>
      <c r="B412" s="444"/>
      <c r="C412" s="444"/>
    </row>
    <row r="413" spans="1:13" ht="14.25">
      <c r="A413" s="149"/>
      <c r="B413" s="150"/>
      <c r="C413" s="150"/>
      <c r="E413" s="151"/>
      <c r="F413" s="151"/>
      <c r="G413" s="151"/>
      <c r="H413" s="151"/>
      <c r="I413" s="151"/>
    </row>
    <row r="414" spans="1:13" ht="31.5">
      <c r="A414" s="445" t="s">
        <v>100</v>
      </c>
      <c r="B414" s="445"/>
      <c r="C414" s="152" t="s">
        <v>49</v>
      </c>
      <c r="D414" s="153" t="s">
        <v>105</v>
      </c>
      <c r="E414" s="123"/>
      <c r="F414" s="123"/>
      <c r="G414" s="123"/>
      <c r="H414" s="123"/>
      <c r="I414" s="123"/>
    </row>
    <row r="415" spans="1:13" ht="15" customHeight="1">
      <c r="A415" s="446" t="s">
        <v>238</v>
      </c>
      <c r="B415" s="446"/>
      <c r="C415" s="134">
        <v>7654.6</v>
      </c>
      <c r="D415" s="134">
        <v>13923.54</v>
      </c>
      <c r="E415" s="154"/>
      <c r="F415" s="154"/>
      <c r="G415" s="154"/>
      <c r="H415" s="154"/>
      <c r="I415" s="154"/>
    </row>
    <row r="416" spans="1:13">
      <c r="A416" s="446" t="s">
        <v>239</v>
      </c>
      <c r="B416" s="446"/>
      <c r="C416" s="134"/>
      <c r="D416" s="134">
        <v>10</v>
      </c>
      <c r="E416" s="155"/>
      <c r="F416" s="155"/>
      <c r="G416" s="155"/>
      <c r="H416" s="155"/>
      <c r="I416" s="155"/>
    </row>
    <row r="417" spans="1:9" ht="15" customHeight="1">
      <c r="A417" s="446" t="s">
        <v>240</v>
      </c>
      <c r="B417" s="446"/>
      <c r="C417" s="134"/>
      <c r="D417" s="134"/>
      <c r="E417" s="156"/>
      <c r="F417" s="156"/>
      <c r="G417" s="156"/>
      <c r="H417" s="156"/>
      <c r="I417" s="156"/>
    </row>
    <row r="418" spans="1:9" ht="15" customHeight="1">
      <c r="A418" s="447" t="s">
        <v>241</v>
      </c>
      <c r="B418" s="447"/>
      <c r="C418" s="99">
        <f>C419+C422+C423+C424+C425</f>
        <v>58821.34</v>
      </c>
      <c r="D418" s="99">
        <f>D419+D422+D423+D424+D425</f>
        <v>38360.32</v>
      </c>
    </row>
    <row r="419" spans="1:9" ht="15" customHeight="1">
      <c r="A419" s="441" t="s">
        <v>242</v>
      </c>
      <c r="B419" s="441"/>
      <c r="C419" s="157">
        <f>C420-C421</f>
        <v>0</v>
      </c>
      <c r="D419" s="157">
        <f>D420-D421</f>
        <v>0</v>
      </c>
    </row>
    <row r="420" spans="1:9" ht="15">
      <c r="A420" s="442" t="s">
        <v>243</v>
      </c>
      <c r="B420" s="442"/>
      <c r="C420" s="338">
        <v>11254.5</v>
      </c>
      <c r="D420" s="338">
        <f>11254.5-11254.5</f>
        <v>0</v>
      </c>
    </row>
    <row r="421" spans="1:9" ht="25.5" customHeight="1">
      <c r="A421" s="442" t="s">
        <v>244</v>
      </c>
      <c r="B421" s="442"/>
      <c r="C421" s="338">
        <v>11254.5</v>
      </c>
      <c r="D421" s="338">
        <f>11254.5-11254.5</f>
        <v>0</v>
      </c>
    </row>
    <row r="422" spans="1:9" ht="15" customHeight="1">
      <c r="A422" s="443" t="s">
        <v>245</v>
      </c>
      <c r="B422" s="443"/>
      <c r="C422" s="98">
        <v>58711.53</v>
      </c>
      <c r="D422" s="98">
        <v>38079</v>
      </c>
    </row>
    <row r="423" spans="1:9" ht="15">
      <c r="A423" s="443" t="s">
        <v>246</v>
      </c>
      <c r="B423" s="443"/>
      <c r="C423" s="338">
        <f>4975.29-4975.29</f>
        <v>0</v>
      </c>
      <c r="D423" s="338">
        <f>4975.29-4975.29</f>
        <v>0</v>
      </c>
    </row>
    <row r="424" spans="1:9">
      <c r="A424" s="443" t="s">
        <v>247</v>
      </c>
      <c r="B424" s="443"/>
      <c r="C424" s="98"/>
      <c r="D424" s="98"/>
    </row>
    <row r="425" spans="1:9">
      <c r="A425" s="443" t="s">
        <v>15</v>
      </c>
      <c r="B425" s="443"/>
      <c r="C425" s="98">
        <v>109.81</v>
      </c>
      <c r="D425" s="98">
        <v>281.32</v>
      </c>
    </row>
    <row r="426" spans="1:9" ht="24.75" customHeight="1">
      <c r="A426" s="446" t="s">
        <v>248</v>
      </c>
      <c r="B426" s="446"/>
      <c r="C426" s="134"/>
      <c r="D426" s="134"/>
    </row>
    <row r="427" spans="1:9" ht="15.75">
      <c r="A427" s="453" t="s">
        <v>96</v>
      </c>
      <c r="B427" s="453"/>
      <c r="C427" s="101">
        <f>SUM(C415+C416+C417+C418+C426)</f>
        <v>66475.94</v>
      </c>
      <c r="D427" s="101">
        <f>SUM(D415+D416+D417+D418+D426)</f>
        <v>52293.86</v>
      </c>
    </row>
    <row r="429" spans="1:9" ht="13.5" hidden="1" customHeight="1"/>
    <row r="430" spans="1:9" ht="18.75" hidden="1" customHeight="1">
      <c r="A430" s="448" t="s">
        <v>249</v>
      </c>
      <c r="B430" s="449"/>
      <c r="C430" s="449"/>
      <c r="D430" s="367"/>
      <c r="E430" s="367"/>
    </row>
    <row r="431" spans="1:9" ht="15" hidden="1" customHeight="1">
      <c r="A431" s="151"/>
      <c r="B431" s="151"/>
      <c r="C431" s="151"/>
      <c r="D431" s="151"/>
    </row>
    <row r="432" spans="1:9" ht="33.75" hidden="1" customHeight="1" thickBot="1">
      <c r="A432" s="56"/>
      <c r="B432" s="454" t="s">
        <v>252</v>
      </c>
      <c r="C432" s="454"/>
      <c r="D432" s="454"/>
      <c r="E432" s="454"/>
    </row>
    <row r="433" spans="1:9" ht="13.5" hidden="1" customHeight="1">
      <c r="A433" s="56" t="s">
        <v>256</v>
      </c>
      <c r="B433" s="56" t="s">
        <v>250</v>
      </c>
      <c r="C433" s="362" t="s">
        <v>251</v>
      </c>
      <c r="D433" s="362"/>
      <c r="E433" s="362"/>
    </row>
    <row r="434" spans="1:9" ht="26.25" hidden="1" customHeight="1">
      <c r="A434" s="56"/>
      <c r="B434" s="56"/>
      <c r="C434" s="56" t="s">
        <v>253</v>
      </c>
      <c r="D434" s="56" t="s">
        <v>254</v>
      </c>
      <c r="E434" s="56" t="s">
        <v>255</v>
      </c>
    </row>
    <row r="435" spans="1:9" ht="25.5" hidden="1" customHeight="1">
      <c r="A435" s="67" t="s">
        <v>257</v>
      </c>
      <c r="B435" s="339"/>
      <c r="C435" s="158"/>
      <c r="D435" s="158"/>
      <c r="E435" s="158"/>
    </row>
    <row r="436" spans="1:9" ht="13.5" hidden="1" customHeight="1">
      <c r="A436" s="159" t="s">
        <v>85</v>
      </c>
      <c r="B436" s="160">
        <f>B435</f>
        <v>0</v>
      </c>
      <c r="C436" s="160">
        <f>C435</f>
        <v>0</v>
      </c>
      <c r="D436" s="160">
        <f>D435</f>
        <v>0</v>
      </c>
      <c r="E436" s="160">
        <f>E435</f>
        <v>0</v>
      </c>
    </row>
    <row r="437" spans="1:9" ht="13.5" hidden="1" customHeight="1"/>
    <row r="438" spans="1:9" ht="13.5" hidden="1" customHeight="1"/>
    <row r="439" spans="1:9" ht="42.75" hidden="1" customHeight="1">
      <c r="A439" s="448" t="s">
        <v>258</v>
      </c>
      <c r="B439" s="449"/>
      <c r="C439" s="449"/>
      <c r="D439" s="450"/>
      <c r="E439" s="450"/>
      <c r="I439" s="9" t="s">
        <v>603</v>
      </c>
    </row>
    <row r="440" spans="1:9" ht="15" hidden="1" customHeight="1">
      <c r="A440" s="106"/>
      <c r="B440" s="106"/>
      <c r="C440" s="106"/>
    </row>
    <row r="441" spans="1:9" ht="13.5" hidden="1" customHeight="1">
      <c r="A441" s="375" t="s">
        <v>259</v>
      </c>
      <c r="B441" s="375"/>
      <c r="C441" s="73" t="s">
        <v>260</v>
      </c>
    </row>
    <row r="442" spans="1:9" ht="13.5" hidden="1" customHeight="1">
      <c r="A442" s="451"/>
      <c r="B442" s="451"/>
      <c r="C442" s="161"/>
    </row>
    <row r="443" spans="1:9" ht="51" hidden="1" customHeight="1">
      <c r="A443" s="452" t="s">
        <v>261</v>
      </c>
      <c r="B443" s="452"/>
      <c r="C443" s="340"/>
    </row>
    <row r="444" spans="1:9" ht="13.5" hidden="1" customHeight="1">
      <c r="A444" s="457"/>
      <c r="B444" s="457"/>
      <c r="C444" s="161"/>
    </row>
    <row r="445" spans="1:9" ht="13.5" hidden="1" customHeight="1">
      <c r="A445" s="458" t="s">
        <v>136</v>
      </c>
      <c r="B445" s="458"/>
      <c r="C445" s="162">
        <f>C443</f>
        <v>0</v>
      </c>
    </row>
    <row r="446" spans="1:9" ht="13.5" hidden="1" customHeight="1"/>
    <row r="447" spans="1:9" ht="13.5" hidden="1" customHeight="1"/>
    <row r="448" spans="1:9" ht="18.75">
      <c r="A448" s="163" t="s">
        <v>262</v>
      </c>
      <c r="B448" s="151"/>
      <c r="C448" s="151"/>
      <c r="D448" s="151"/>
    </row>
    <row r="449" spans="1:4">
      <c r="A449" s="123"/>
      <c r="B449" s="123"/>
      <c r="C449" s="123"/>
      <c r="D449" s="123"/>
    </row>
    <row r="450" spans="1:4">
      <c r="A450" s="164" t="s">
        <v>263</v>
      </c>
      <c r="B450" s="164"/>
      <c r="C450" s="164"/>
      <c r="D450" s="164"/>
    </row>
    <row r="451" spans="1:4">
      <c r="A451" s="459" t="s">
        <v>49</v>
      </c>
      <c r="B451" s="459"/>
      <c r="C451" s="460" t="s">
        <v>264</v>
      </c>
      <c r="D451" s="460"/>
    </row>
    <row r="452" spans="1:4">
      <c r="A452" s="165"/>
      <c r="B452" s="165"/>
      <c r="C452" s="165"/>
      <c r="D452" s="165"/>
    </row>
    <row r="455" spans="1:4" ht="18.75" customHeight="1">
      <c r="A455" s="166" t="s">
        <v>265</v>
      </c>
      <c r="B455" s="166"/>
      <c r="C455" s="166"/>
      <c r="D455" s="166"/>
    </row>
    <row r="456" spans="1:4" ht="14.25" customHeight="1">
      <c r="A456" s="461" t="s">
        <v>266</v>
      </c>
      <c r="B456" s="461"/>
      <c r="C456" s="461"/>
    </row>
    <row r="457" spans="1:4">
      <c r="A457" s="167"/>
      <c r="B457" s="168"/>
      <c r="C457" s="168"/>
    </row>
    <row r="458" spans="1:4" ht="15.75">
      <c r="A458" s="462" t="s">
        <v>48</v>
      </c>
      <c r="B458" s="462"/>
      <c r="C458" s="73" t="s">
        <v>267</v>
      </c>
      <c r="D458" s="73" t="s">
        <v>268</v>
      </c>
    </row>
    <row r="459" spans="1:4" ht="27.75" customHeight="1">
      <c r="A459" s="455" t="s">
        <v>269</v>
      </c>
      <c r="B459" s="455"/>
      <c r="C459" s="169"/>
      <c r="D459" s="169"/>
    </row>
    <row r="460" spans="1:4" ht="13.5" customHeight="1">
      <c r="A460" s="455" t="s">
        <v>270</v>
      </c>
      <c r="B460" s="455"/>
      <c r="C460" s="169"/>
      <c r="D460" s="169"/>
    </row>
    <row r="461" spans="1:4">
      <c r="A461" s="455" t="s">
        <v>271</v>
      </c>
      <c r="B461" s="455"/>
      <c r="C461" s="169"/>
      <c r="D461" s="169"/>
    </row>
    <row r="462" spans="1:4">
      <c r="A462" s="456" t="s">
        <v>272</v>
      </c>
      <c r="B462" s="456"/>
      <c r="C462" s="169"/>
      <c r="D462" s="169"/>
    </row>
    <row r="463" spans="1:4" ht="13.5" customHeight="1">
      <c r="A463" s="456" t="s">
        <v>273</v>
      </c>
      <c r="B463" s="456"/>
      <c r="C463" s="169"/>
      <c r="D463" s="169"/>
    </row>
    <row r="471" spans="1:3" ht="18.75">
      <c r="A471" s="170" t="s">
        <v>274</v>
      </c>
      <c r="B471" s="171"/>
      <c r="C471" s="171"/>
    </row>
    <row r="472" spans="1:3">
      <c r="A472" s="172"/>
      <c r="B472" s="93"/>
      <c r="C472" s="93"/>
    </row>
    <row r="473" spans="1:3" ht="25.5">
      <c r="A473" s="173"/>
      <c r="B473" s="97" t="s">
        <v>275</v>
      </c>
      <c r="C473" s="97" t="s">
        <v>276</v>
      </c>
    </row>
    <row r="474" spans="1:3">
      <c r="A474" s="174" t="s">
        <v>277</v>
      </c>
      <c r="B474" s="87">
        <f>B475+B480</f>
        <v>0</v>
      </c>
      <c r="C474" s="87">
        <f>C475+C480</f>
        <v>0</v>
      </c>
    </row>
    <row r="475" spans="1:3">
      <c r="A475" s="175" t="s">
        <v>278</v>
      </c>
      <c r="B475" s="176">
        <f>SUM(B477:B479)</f>
        <v>0</v>
      </c>
      <c r="C475" s="176">
        <f>SUM(C477:C479)</f>
        <v>0</v>
      </c>
    </row>
    <row r="476" spans="1:3">
      <c r="A476" s="175" t="s">
        <v>52</v>
      </c>
      <c r="B476" s="176"/>
      <c r="C476" s="176"/>
    </row>
    <row r="477" spans="1:3">
      <c r="A477" s="175"/>
      <c r="B477" s="176"/>
      <c r="C477" s="176"/>
    </row>
    <row r="478" spans="1:3">
      <c r="A478" s="175"/>
      <c r="B478" s="176"/>
      <c r="C478" s="176"/>
    </row>
    <row r="479" spans="1:3">
      <c r="A479" s="175"/>
      <c r="B479" s="176"/>
      <c r="C479" s="176"/>
    </row>
    <row r="480" spans="1:3">
      <c r="A480" s="175" t="s">
        <v>279</v>
      </c>
      <c r="B480" s="176">
        <f>SUM(B482:B484)</f>
        <v>0</v>
      </c>
      <c r="C480" s="176">
        <f>SUM(C482:C484)</f>
        <v>0</v>
      </c>
    </row>
    <row r="481" spans="1:3">
      <c r="A481" s="175" t="s">
        <v>52</v>
      </c>
      <c r="B481" s="176"/>
      <c r="C481" s="176"/>
    </row>
    <row r="482" spans="1:3">
      <c r="A482" s="175"/>
      <c r="B482" s="176"/>
      <c r="C482" s="176"/>
    </row>
    <row r="483" spans="1:3">
      <c r="A483" s="175"/>
      <c r="B483" s="176"/>
      <c r="C483" s="176"/>
    </row>
    <row r="484" spans="1:3">
      <c r="A484" s="175"/>
      <c r="B484" s="176"/>
      <c r="C484" s="176"/>
    </row>
    <row r="485" spans="1:3">
      <c r="A485" s="174" t="s">
        <v>280</v>
      </c>
      <c r="B485" s="87">
        <f>B486+B491</f>
        <v>0</v>
      </c>
      <c r="C485" s="87">
        <f>C486+C491</f>
        <v>0</v>
      </c>
    </row>
    <row r="486" spans="1:3">
      <c r="A486" s="175" t="s">
        <v>278</v>
      </c>
      <c r="B486" s="176">
        <f>SUM(B488:B490)</f>
        <v>0</v>
      </c>
      <c r="C486" s="176">
        <f>SUM(C488:C490)</f>
        <v>0</v>
      </c>
    </row>
    <row r="487" spans="1:3">
      <c r="A487" s="175" t="s">
        <v>52</v>
      </c>
      <c r="B487" s="176"/>
      <c r="C487" s="176"/>
    </row>
    <row r="488" spans="1:3">
      <c r="A488" s="175"/>
      <c r="B488" s="176"/>
      <c r="C488" s="176"/>
    </row>
    <row r="489" spans="1:3">
      <c r="A489" s="175"/>
      <c r="B489" s="176"/>
      <c r="C489" s="176"/>
    </row>
    <row r="490" spans="1:3">
      <c r="A490" s="175"/>
      <c r="B490" s="176"/>
      <c r="C490" s="176"/>
    </row>
    <row r="491" spans="1:3">
      <c r="A491" s="175" t="s">
        <v>279</v>
      </c>
      <c r="B491" s="176">
        <f>SUM(B493:B495)</f>
        <v>0</v>
      </c>
      <c r="C491" s="176">
        <f>SUM(C493:C495)</f>
        <v>0</v>
      </c>
    </row>
    <row r="492" spans="1:3">
      <c r="A492" s="175" t="s">
        <v>52</v>
      </c>
      <c r="B492" s="176"/>
      <c r="C492" s="176"/>
    </row>
    <row r="493" spans="1:3">
      <c r="A493" s="175"/>
      <c r="B493" s="176"/>
      <c r="C493" s="176"/>
    </row>
    <row r="494" spans="1:3">
      <c r="A494" s="175"/>
      <c r="B494" s="176"/>
      <c r="C494" s="176"/>
    </row>
    <row r="495" spans="1:3" ht="15">
      <c r="A495" s="177"/>
      <c r="B495" s="177"/>
      <c r="C495" s="177"/>
    </row>
    <row r="496" spans="1:3" ht="14.25">
      <c r="A496" s="171"/>
      <c r="B496" s="171"/>
      <c r="C496" s="171"/>
    </row>
    <row r="497" spans="1:9" ht="14.25">
      <c r="A497" s="171"/>
      <c r="B497" s="171"/>
      <c r="C497" s="171"/>
    </row>
    <row r="498" spans="1:9" ht="43.5" customHeight="1">
      <c r="A498" s="373" t="s">
        <v>604</v>
      </c>
      <c r="B498" s="373"/>
      <c r="C498" s="373"/>
      <c r="D498" s="373"/>
      <c r="E498" s="374"/>
      <c r="F498" s="374"/>
      <c r="G498" s="374"/>
      <c r="H498" s="374"/>
      <c r="I498" s="374"/>
    </row>
    <row r="499" spans="1:9" ht="15">
      <c r="A499" s="178"/>
      <c r="B499" s="178"/>
      <c r="C499" s="178"/>
      <c r="D499" s="178"/>
      <c r="E499" s="14"/>
      <c r="F499" s="14"/>
      <c r="G499" s="14"/>
      <c r="H499" s="14"/>
      <c r="I499" s="14"/>
    </row>
    <row r="500" spans="1:9" ht="55.5" customHeight="1">
      <c r="A500" s="467" t="s">
        <v>281</v>
      </c>
      <c r="B500" s="468"/>
      <c r="C500" s="390"/>
      <c r="D500" s="390"/>
    </row>
    <row r="501" spans="1:9" ht="24.75" customHeight="1">
      <c r="A501" s="469" t="s">
        <v>49</v>
      </c>
      <c r="B501" s="469"/>
      <c r="C501" s="469" t="s">
        <v>50</v>
      </c>
      <c r="D501" s="469"/>
    </row>
    <row r="502" spans="1:9" ht="20.25" customHeight="1">
      <c r="A502" s="470"/>
      <c r="B502" s="470"/>
      <c r="C502" s="470"/>
      <c r="D502" s="470"/>
    </row>
    <row r="503" spans="1:9" ht="14.25">
      <c r="A503" s="171"/>
      <c r="B503" s="171"/>
      <c r="C503" s="171"/>
    </row>
    <row r="504" spans="1:9" ht="14.25">
      <c r="A504" s="171"/>
      <c r="B504" s="171"/>
      <c r="C504" s="171"/>
    </row>
    <row r="505" spans="1:9" ht="14.25">
      <c r="A505" s="171"/>
      <c r="B505" s="171"/>
      <c r="C505" s="171"/>
    </row>
    <row r="506" spans="1:9" ht="14.25">
      <c r="A506" s="171"/>
      <c r="B506" s="171"/>
      <c r="C506" s="171"/>
    </row>
    <row r="507" spans="1:9" ht="14.25">
      <c r="A507" s="171"/>
      <c r="B507" s="171"/>
      <c r="C507" s="171"/>
    </row>
    <row r="508" spans="1:9" ht="14.25">
      <c r="A508" s="171"/>
      <c r="B508" s="171"/>
      <c r="C508" s="171"/>
    </row>
    <row r="509" spans="1:9" ht="14.25">
      <c r="A509" s="171"/>
      <c r="B509" s="171"/>
      <c r="C509" s="171"/>
    </row>
    <row r="510" spans="1:9" ht="14.25">
      <c r="A510" s="171"/>
      <c r="B510" s="171"/>
      <c r="C510" s="171"/>
    </row>
    <row r="511" spans="1:9" ht="14.25">
      <c r="A511" s="171"/>
      <c r="B511" s="171"/>
      <c r="C511" s="171"/>
    </row>
    <row r="512" spans="1:9" ht="18.75">
      <c r="A512" s="170" t="s">
        <v>282</v>
      </c>
      <c r="B512" s="170"/>
      <c r="C512" s="170"/>
    </row>
    <row r="513" spans="1:7" ht="18.75">
      <c r="A513" s="393" t="s">
        <v>283</v>
      </c>
      <c r="B513" s="393"/>
      <c r="C513" s="393"/>
    </row>
    <row r="514" spans="1:7" ht="14.25">
      <c r="A514" s="341"/>
      <c r="B514" s="341"/>
      <c r="C514" s="341"/>
      <c r="D514" s="121"/>
      <c r="E514" s="121"/>
      <c r="F514" s="121"/>
    </row>
    <row r="515" spans="1:7" ht="24">
      <c r="A515" s="463" t="s">
        <v>284</v>
      </c>
      <c r="B515" s="463"/>
      <c r="C515" s="463"/>
      <c r="D515" s="463"/>
      <c r="E515" s="179" t="s">
        <v>275</v>
      </c>
      <c r="F515" s="179" t="s">
        <v>276</v>
      </c>
      <c r="G515" s="180"/>
    </row>
    <row r="516" spans="1:7" ht="14.25" customHeight="1">
      <c r="A516" s="464" t="s">
        <v>285</v>
      </c>
      <c r="B516" s="464"/>
      <c r="C516" s="464"/>
      <c r="D516" s="464"/>
      <c r="E516" s="181">
        <f>SUM(E517:E524)</f>
        <v>676077.84</v>
      </c>
      <c r="F516" s="181">
        <f>SUM(F517:F524)</f>
        <v>668229.75</v>
      </c>
      <c r="G516" s="182"/>
    </row>
    <row r="517" spans="1:7">
      <c r="A517" s="465" t="s">
        <v>286</v>
      </c>
      <c r="B517" s="465"/>
      <c r="C517" s="465"/>
      <c r="D517" s="465"/>
      <c r="E517" s="183"/>
      <c r="F517" s="183"/>
      <c r="G517" s="80"/>
    </row>
    <row r="518" spans="1:7">
      <c r="A518" s="465" t="s">
        <v>287</v>
      </c>
      <c r="B518" s="465"/>
      <c r="C518" s="465"/>
      <c r="D518" s="465"/>
      <c r="E518" s="183"/>
      <c r="F518" s="183"/>
      <c r="G518" s="80"/>
    </row>
    <row r="519" spans="1:7">
      <c r="A519" s="465" t="s">
        <v>288</v>
      </c>
      <c r="B519" s="465"/>
      <c r="C519" s="465"/>
      <c r="D519" s="465"/>
      <c r="E519" s="183"/>
      <c r="F519" s="183"/>
      <c r="G519" s="80"/>
    </row>
    <row r="520" spans="1:7">
      <c r="A520" s="466" t="s">
        <v>289</v>
      </c>
      <c r="B520" s="466"/>
      <c r="C520" s="466"/>
      <c r="D520" s="466"/>
      <c r="E520" s="183">
        <f>528701+1022+13512.5</f>
        <v>543235.5</v>
      </c>
      <c r="F520" s="183">
        <f>487396.5+14901.5+187</f>
        <v>502485</v>
      </c>
      <c r="G520" s="80"/>
    </row>
    <row r="521" spans="1:7">
      <c r="A521" s="465" t="s">
        <v>290</v>
      </c>
      <c r="B521" s="465"/>
      <c r="C521" s="465"/>
      <c r="D521" s="465"/>
      <c r="E521" s="183">
        <f>4734.5+13030+115077.84</f>
        <v>132842.34</v>
      </c>
      <c r="F521" s="183">
        <f>1275.5+53774.25+13405+97290</f>
        <v>165744.75</v>
      </c>
      <c r="G521" s="80"/>
    </row>
    <row r="522" spans="1:7" ht="13.5" customHeight="1">
      <c r="A522" s="474" t="s">
        <v>291</v>
      </c>
      <c r="B522" s="474"/>
      <c r="C522" s="474"/>
      <c r="D522" s="474"/>
      <c r="E522" s="183"/>
      <c r="F522" s="183"/>
      <c r="G522" s="80"/>
    </row>
    <row r="523" spans="1:7" ht="13.5" customHeight="1">
      <c r="A523" s="474" t="s">
        <v>292</v>
      </c>
      <c r="B523" s="474"/>
      <c r="C523" s="474"/>
      <c r="D523" s="474"/>
      <c r="E523" s="183"/>
      <c r="F523" s="183"/>
      <c r="G523" s="80"/>
    </row>
    <row r="524" spans="1:7" ht="13.5" customHeight="1">
      <c r="A524" s="474" t="s">
        <v>293</v>
      </c>
      <c r="B524" s="474"/>
      <c r="C524" s="474"/>
      <c r="D524" s="474"/>
      <c r="E524" s="183"/>
      <c r="F524" s="183"/>
      <c r="G524" s="80"/>
    </row>
    <row r="525" spans="1:7" ht="13.5" customHeight="1">
      <c r="A525" s="464" t="s">
        <v>294</v>
      </c>
      <c r="B525" s="464"/>
      <c r="C525" s="464"/>
      <c r="D525" s="464"/>
      <c r="E525" s="184"/>
      <c r="F525" s="184"/>
      <c r="G525" s="185"/>
    </row>
    <row r="526" spans="1:7" ht="13.5" customHeight="1">
      <c r="A526" s="471" t="s">
        <v>295</v>
      </c>
      <c r="B526" s="471"/>
      <c r="C526" s="471"/>
      <c r="D526" s="471"/>
      <c r="E526" s="184"/>
      <c r="F526" s="184"/>
      <c r="G526" s="185"/>
    </row>
    <row r="527" spans="1:7" ht="13.5" customHeight="1">
      <c r="A527" s="471" t="s">
        <v>296</v>
      </c>
      <c r="B527" s="471"/>
      <c r="C527" s="471"/>
      <c r="D527" s="471"/>
      <c r="E527" s="184"/>
      <c r="F527" s="184"/>
      <c r="G527" s="185"/>
    </row>
    <row r="528" spans="1:7" ht="13.5" customHeight="1">
      <c r="A528" s="472" t="s">
        <v>297</v>
      </c>
      <c r="B528" s="472"/>
      <c r="C528" s="472"/>
      <c r="D528" s="472"/>
      <c r="E528" s="184"/>
      <c r="F528" s="184"/>
      <c r="G528" s="185"/>
    </row>
    <row r="529" spans="1:7" ht="13.5" customHeight="1">
      <c r="A529" s="472" t="s">
        <v>298</v>
      </c>
      <c r="B529" s="472"/>
      <c r="C529" s="472"/>
      <c r="D529" s="472"/>
      <c r="E529" s="181">
        <f>E530+E538+E541+E544</f>
        <v>0</v>
      </c>
      <c r="F529" s="181">
        <f>SUM(F530+F538+F541+F544)</f>
        <v>0</v>
      </c>
      <c r="G529" s="182"/>
    </row>
    <row r="530" spans="1:7">
      <c r="A530" s="465" t="s">
        <v>299</v>
      </c>
      <c r="B530" s="465"/>
      <c r="C530" s="465"/>
      <c r="D530" s="465"/>
      <c r="E530" s="186">
        <f>SUM(E531:E537)</f>
        <v>0</v>
      </c>
      <c r="F530" s="186">
        <f>SUM(F531:F537)</f>
        <v>0</v>
      </c>
      <c r="G530" s="187"/>
    </row>
    <row r="531" spans="1:7">
      <c r="A531" s="473" t="s">
        <v>300</v>
      </c>
      <c r="B531" s="473"/>
      <c r="C531" s="473"/>
      <c r="D531" s="473"/>
      <c r="E531" s="188"/>
      <c r="F531" s="188"/>
      <c r="G531" s="189"/>
    </row>
    <row r="532" spans="1:7">
      <c r="A532" s="473" t="s">
        <v>301</v>
      </c>
      <c r="B532" s="473"/>
      <c r="C532" s="473"/>
      <c r="D532" s="473"/>
      <c r="E532" s="188"/>
      <c r="F532" s="188"/>
      <c r="G532" s="189"/>
    </row>
    <row r="533" spans="1:7">
      <c r="A533" s="473" t="s">
        <v>302</v>
      </c>
      <c r="B533" s="473"/>
      <c r="C533" s="473"/>
      <c r="D533" s="473"/>
      <c r="E533" s="188"/>
      <c r="F533" s="188"/>
      <c r="G533" s="189"/>
    </row>
    <row r="534" spans="1:7">
      <c r="A534" s="473" t="s">
        <v>303</v>
      </c>
      <c r="B534" s="473"/>
      <c r="C534" s="473"/>
      <c r="D534" s="473"/>
      <c r="E534" s="188"/>
      <c r="F534" s="188"/>
      <c r="G534" s="189"/>
    </row>
    <row r="535" spans="1:7">
      <c r="A535" s="473" t="s">
        <v>304</v>
      </c>
      <c r="B535" s="473"/>
      <c r="C535" s="473"/>
      <c r="D535" s="473"/>
      <c r="E535" s="188"/>
      <c r="F535" s="188"/>
      <c r="G535" s="189"/>
    </row>
    <row r="536" spans="1:7">
      <c r="A536" s="473" t="s">
        <v>305</v>
      </c>
      <c r="B536" s="473"/>
      <c r="C536" s="473"/>
      <c r="D536" s="473"/>
      <c r="E536" s="188"/>
      <c r="F536" s="188"/>
      <c r="G536" s="189"/>
    </row>
    <row r="537" spans="1:7">
      <c r="A537" s="473" t="s">
        <v>306</v>
      </c>
      <c r="B537" s="473"/>
      <c r="C537" s="473"/>
      <c r="D537" s="473"/>
      <c r="E537" s="188"/>
      <c r="F537" s="188"/>
      <c r="G537" s="189"/>
    </row>
    <row r="538" spans="1:7" ht="13.5" customHeight="1">
      <c r="A538" s="474" t="s">
        <v>307</v>
      </c>
      <c r="B538" s="474"/>
      <c r="C538" s="474"/>
      <c r="D538" s="474"/>
      <c r="E538" s="186">
        <f>SUM(E539:E540)</f>
        <v>0</v>
      </c>
      <c r="F538" s="186">
        <f>SUM(F539:F540)</f>
        <v>0</v>
      </c>
      <c r="G538" s="187"/>
    </row>
    <row r="539" spans="1:7">
      <c r="A539" s="473" t="s">
        <v>308</v>
      </c>
      <c r="B539" s="473"/>
      <c r="C539" s="473"/>
      <c r="D539" s="473"/>
      <c r="E539" s="188"/>
      <c r="F539" s="188"/>
      <c r="G539" s="189"/>
    </row>
    <row r="540" spans="1:7">
      <c r="A540" s="473" t="s">
        <v>309</v>
      </c>
      <c r="B540" s="473"/>
      <c r="C540" s="473"/>
      <c r="D540" s="473"/>
      <c r="E540" s="188"/>
      <c r="F540" s="188"/>
      <c r="G540" s="189"/>
    </row>
    <row r="541" spans="1:7">
      <c r="A541" s="465" t="s">
        <v>310</v>
      </c>
      <c r="B541" s="465"/>
      <c r="C541" s="465"/>
      <c r="D541" s="465"/>
      <c r="E541" s="186">
        <f>SUM(E542:E543)</f>
        <v>0</v>
      </c>
      <c r="F541" s="186">
        <f>SUM(F542:F543)</f>
        <v>0</v>
      </c>
      <c r="G541" s="187"/>
    </row>
    <row r="542" spans="1:7">
      <c r="A542" s="473" t="s">
        <v>311</v>
      </c>
      <c r="B542" s="473"/>
      <c r="C542" s="473"/>
      <c r="D542" s="473"/>
      <c r="E542" s="188"/>
      <c r="F542" s="188"/>
      <c r="G542" s="189"/>
    </row>
    <row r="543" spans="1:7">
      <c r="A543" s="473" t="s">
        <v>312</v>
      </c>
      <c r="B543" s="473"/>
      <c r="C543" s="473"/>
      <c r="D543" s="473"/>
      <c r="E543" s="188"/>
      <c r="F543" s="188"/>
      <c r="G543" s="189"/>
    </row>
    <row r="544" spans="1:7">
      <c r="A544" s="465" t="s">
        <v>313</v>
      </c>
      <c r="B544" s="465"/>
      <c r="C544" s="465"/>
      <c r="D544" s="465"/>
      <c r="E544" s="186">
        <f>SUM(E545:E558)</f>
        <v>0</v>
      </c>
      <c r="F544" s="186">
        <f>SUM(F545:F558)</f>
        <v>0</v>
      </c>
      <c r="G544" s="187"/>
    </row>
    <row r="545" spans="1:7">
      <c r="A545" s="473" t="s">
        <v>314</v>
      </c>
      <c r="B545" s="473"/>
      <c r="C545" s="473"/>
      <c r="D545" s="473"/>
      <c r="E545" s="183"/>
      <c r="F545" s="183"/>
      <c r="G545" s="80"/>
    </row>
    <row r="546" spans="1:7">
      <c r="A546" s="473" t="s">
        <v>315</v>
      </c>
      <c r="B546" s="473"/>
      <c r="C546" s="473"/>
      <c r="D546" s="473"/>
      <c r="E546" s="183"/>
      <c r="F546" s="183"/>
      <c r="G546" s="80"/>
    </row>
    <row r="547" spans="1:7">
      <c r="A547" s="473" t="s">
        <v>316</v>
      </c>
      <c r="B547" s="473"/>
      <c r="C547" s="473"/>
      <c r="D547" s="473"/>
      <c r="E547" s="190"/>
      <c r="F547" s="190"/>
      <c r="G547" s="80"/>
    </row>
    <row r="548" spans="1:7">
      <c r="A548" s="473" t="s">
        <v>317</v>
      </c>
      <c r="B548" s="473"/>
      <c r="C548" s="473"/>
      <c r="D548" s="473"/>
      <c r="E548" s="183"/>
      <c r="F548" s="183"/>
      <c r="G548" s="80"/>
    </row>
    <row r="549" spans="1:7">
      <c r="A549" s="473" t="s">
        <v>318</v>
      </c>
      <c r="B549" s="473"/>
      <c r="C549" s="473"/>
      <c r="D549" s="473"/>
      <c r="E549" s="183"/>
      <c r="F549" s="183"/>
      <c r="G549" s="80"/>
    </row>
    <row r="550" spans="1:7">
      <c r="A550" s="473" t="s">
        <v>319</v>
      </c>
      <c r="B550" s="473"/>
      <c r="C550" s="473"/>
      <c r="D550" s="473"/>
      <c r="E550" s="183"/>
      <c r="F550" s="183"/>
      <c r="G550" s="80"/>
    </row>
    <row r="551" spans="1:7">
      <c r="A551" s="473" t="s">
        <v>320</v>
      </c>
      <c r="B551" s="473"/>
      <c r="C551" s="473"/>
      <c r="D551" s="473"/>
      <c r="E551" s="183"/>
      <c r="F551" s="183"/>
      <c r="G551" s="80"/>
    </row>
    <row r="552" spans="1:7">
      <c r="A552" s="473" t="s">
        <v>321</v>
      </c>
      <c r="B552" s="473"/>
      <c r="C552" s="473"/>
      <c r="D552" s="473"/>
      <c r="E552" s="183"/>
      <c r="F552" s="183"/>
      <c r="G552" s="80"/>
    </row>
    <row r="553" spans="1:7">
      <c r="A553" s="473" t="s">
        <v>322</v>
      </c>
      <c r="B553" s="473"/>
      <c r="C553" s="473"/>
      <c r="D553" s="473"/>
      <c r="E553" s="183"/>
      <c r="F553" s="183"/>
      <c r="G553" s="80"/>
    </row>
    <row r="554" spans="1:7" ht="13.5" customHeight="1">
      <c r="A554" s="475" t="s">
        <v>323</v>
      </c>
      <c r="B554" s="475"/>
      <c r="C554" s="475"/>
      <c r="D554" s="475"/>
      <c r="E554" s="183"/>
      <c r="F554" s="183"/>
      <c r="G554" s="80"/>
    </row>
    <row r="555" spans="1:7" ht="13.5" customHeight="1">
      <c r="A555" s="475" t="s">
        <v>324</v>
      </c>
      <c r="B555" s="475"/>
      <c r="C555" s="475"/>
      <c r="D555" s="475"/>
      <c r="E555" s="183"/>
      <c r="F555" s="183"/>
      <c r="G555" s="80"/>
    </row>
    <row r="556" spans="1:7" ht="13.5" customHeight="1">
      <c r="A556" s="475" t="s">
        <v>325</v>
      </c>
      <c r="B556" s="475"/>
      <c r="C556" s="475"/>
      <c r="D556" s="475"/>
      <c r="E556" s="183"/>
      <c r="F556" s="183"/>
      <c r="G556" s="80"/>
    </row>
    <row r="557" spans="1:7">
      <c r="A557" s="475" t="s">
        <v>326</v>
      </c>
      <c r="B557" s="475"/>
      <c r="C557" s="475"/>
      <c r="D557" s="475"/>
      <c r="E557" s="183"/>
      <c r="F557" s="183"/>
      <c r="G557" s="80"/>
    </row>
    <row r="558" spans="1:7" ht="13.5" customHeight="1">
      <c r="A558" s="475" t="s">
        <v>327</v>
      </c>
      <c r="B558" s="475"/>
      <c r="C558" s="475"/>
      <c r="D558" s="475"/>
      <c r="E558" s="183"/>
      <c r="F558" s="183"/>
      <c r="G558" s="80"/>
    </row>
    <row r="559" spans="1:7">
      <c r="A559" s="477" t="s">
        <v>328</v>
      </c>
      <c r="B559" s="477"/>
      <c r="C559" s="477"/>
      <c r="D559" s="477"/>
      <c r="E559" s="191">
        <f>SUM(E516+E525+E526+E527+E528+E529)</f>
        <v>676077.84</v>
      </c>
      <c r="F559" s="191">
        <f>SUM(F516+F525+F526+F527+F528+F529)</f>
        <v>668229.75</v>
      </c>
      <c r="G559" s="182"/>
    </row>
    <row r="561" spans="1:4" ht="18.75" customHeight="1">
      <c r="A561" s="345" t="s">
        <v>329</v>
      </c>
      <c r="B561" s="367"/>
      <c r="C561" s="367"/>
      <c r="D561" s="367"/>
    </row>
    <row r="562" spans="1:4" ht="15">
      <c r="A562" s="171"/>
      <c r="B562" s="171"/>
      <c r="C562" s="106"/>
    </row>
    <row r="563" spans="1:4" ht="15.75" customHeight="1">
      <c r="A563" s="478" t="s">
        <v>330</v>
      </c>
      <c r="B563" s="478"/>
      <c r="C563" s="445" t="s">
        <v>275</v>
      </c>
      <c r="D563" s="445" t="s">
        <v>276</v>
      </c>
    </row>
    <row r="564" spans="1:4" ht="15" customHeight="1">
      <c r="A564" s="479"/>
      <c r="B564" s="479"/>
      <c r="C564" s="445"/>
      <c r="D564" s="353"/>
    </row>
    <row r="565" spans="1:4">
      <c r="A565" s="424" t="s">
        <v>331</v>
      </c>
      <c r="B565" s="424"/>
      <c r="C565" s="176">
        <f>2953.5+220564.78+15962.93</f>
        <v>239481.21</v>
      </c>
      <c r="D565" s="176">
        <f>70+3600+24222.54+119588.72</f>
        <v>147481.26</v>
      </c>
    </row>
    <row r="566" spans="1:4">
      <c r="A566" s="424" t="s">
        <v>332</v>
      </c>
      <c r="B566" s="424"/>
      <c r="C566" s="176"/>
      <c r="D566" s="176"/>
    </row>
    <row r="567" spans="1:4">
      <c r="A567" s="423" t="s">
        <v>333</v>
      </c>
      <c r="B567" s="423"/>
      <c r="C567" s="176">
        <f>620.38+147.6+2630.86+5751.48+55889.07+541.2+15111.36+2310.86+265814.46+8058.5+1000+22856+584.03+166.29+2950+49.2+16905.55+114809.5</f>
        <v>516196.34</v>
      </c>
      <c r="D567" s="176">
        <f>331.31+59+14150.03+48.89+3104.35+4890+1900+53430.36+83409.96+590.4+11248.95+29909.37+7768.93+288224.65+95090+10985+2750+8500+73881+10.55+160+40557.88+1000</f>
        <v>732000.63000000012</v>
      </c>
    </row>
    <row r="568" spans="1:4" ht="30" customHeight="1">
      <c r="A568" s="476" t="s">
        <v>334</v>
      </c>
      <c r="B568" s="476"/>
      <c r="C568" s="176"/>
      <c r="D568" s="176"/>
    </row>
    <row r="569" spans="1:4" ht="41.25" customHeight="1">
      <c r="A569" s="426" t="s">
        <v>335</v>
      </c>
      <c r="B569" s="426"/>
      <c r="C569" s="176"/>
      <c r="D569" s="176"/>
    </row>
    <row r="570" spans="1:4" ht="28.5" customHeight="1">
      <c r="A570" s="426" t="s">
        <v>336</v>
      </c>
      <c r="B570" s="426"/>
      <c r="C570" s="176">
        <f>7380+3757.94</f>
        <v>11137.94</v>
      </c>
      <c r="D570" s="176">
        <f>7380+2250.68</f>
        <v>9630.68</v>
      </c>
    </row>
    <row r="571" spans="1:4" ht="15.75" customHeight="1">
      <c r="A571" s="426" t="s">
        <v>337</v>
      </c>
      <c r="B571" s="426"/>
      <c r="C571" s="176"/>
      <c r="D571" s="176"/>
    </row>
    <row r="572" spans="1:4" ht="24.75" customHeight="1">
      <c r="A572" s="441" t="s">
        <v>338</v>
      </c>
      <c r="B572" s="441"/>
      <c r="C572" s="176"/>
      <c r="D572" s="176"/>
    </row>
    <row r="573" spans="1:4" ht="29.25" customHeight="1">
      <c r="A573" s="476" t="s">
        <v>339</v>
      </c>
      <c r="B573" s="476"/>
      <c r="C573" s="192"/>
      <c r="D573" s="176"/>
    </row>
    <row r="574" spans="1:4">
      <c r="A574" s="423" t="s">
        <v>15</v>
      </c>
      <c r="B574" s="423"/>
      <c r="C574" s="176"/>
      <c r="D574" s="176"/>
    </row>
    <row r="575" spans="1:4" ht="15.75">
      <c r="A575" s="483" t="s">
        <v>85</v>
      </c>
      <c r="B575" s="483"/>
      <c r="C575" s="193">
        <f>SUM(C565:C574)</f>
        <v>766815.49</v>
      </c>
      <c r="D575" s="193">
        <f>SUM(D565:D574)</f>
        <v>889112.57000000018</v>
      </c>
    </row>
    <row r="576" spans="1:4" ht="19.5" customHeight="1"/>
    <row r="578" spans="1:6" ht="18.75">
      <c r="A578" s="393" t="s">
        <v>340</v>
      </c>
      <c r="B578" s="393"/>
      <c r="C578" s="393"/>
    </row>
    <row r="579" spans="1:6" ht="14.25">
      <c r="A579" s="171"/>
      <c r="B579" s="171"/>
      <c r="C579" s="171"/>
    </row>
    <row r="580" spans="1:6" ht="25.5">
      <c r="A580" s="480" t="s">
        <v>341</v>
      </c>
      <c r="B580" s="480"/>
      <c r="C580" s="480"/>
      <c r="D580" s="480"/>
      <c r="E580" s="97" t="s">
        <v>275</v>
      </c>
      <c r="F580" s="97" t="s">
        <v>276</v>
      </c>
    </row>
    <row r="581" spans="1:6" ht="13.5" customHeight="1">
      <c r="A581" s="389" t="s">
        <v>342</v>
      </c>
      <c r="B581" s="389"/>
      <c r="C581" s="389"/>
      <c r="D581" s="389"/>
      <c r="E581" s="176">
        <f>E582+E583+E584</f>
        <v>0</v>
      </c>
      <c r="F581" s="176">
        <f>F582+F583+F584</f>
        <v>0</v>
      </c>
    </row>
    <row r="582" spans="1:6" ht="13.5" customHeight="1">
      <c r="A582" s="481" t="s">
        <v>343</v>
      </c>
      <c r="B582" s="481"/>
      <c r="C582" s="481"/>
      <c r="D582" s="481"/>
      <c r="E582" s="140"/>
      <c r="F582" s="140"/>
    </row>
    <row r="583" spans="1:6" ht="13.5" customHeight="1">
      <c r="A583" s="481" t="s">
        <v>344</v>
      </c>
      <c r="B583" s="481"/>
      <c r="C583" s="481"/>
      <c r="D583" s="481"/>
      <c r="E583" s="140"/>
      <c r="F583" s="140"/>
    </row>
    <row r="584" spans="1:6" ht="13.5" customHeight="1">
      <c r="A584" s="481" t="s">
        <v>345</v>
      </c>
      <c r="B584" s="481"/>
      <c r="C584" s="481"/>
      <c r="D584" s="481"/>
      <c r="E584" s="140"/>
      <c r="F584" s="140"/>
    </row>
    <row r="585" spans="1:6">
      <c r="A585" s="482" t="s">
        <v>346</v>
      </c>
      <c r="B585" s="482"/>
      <c r="C585" s="482"/>
      <c r="D585" s="482"/>
      <c r="E585" s="176">
        <v>0</v>
      </c>
      <c r="F585" s="176">
        <v>0</v>
      </c>
    </row>
    <row r="586" spans="1:6">
      <c r="A586" s="482" t="s">
        <v>347</v>
      </c>
      <c r="B586" s="482"/>
      <c r="C586" s="482"/>
      <c r="D586" s="482"/>
      <c r="E586" s="88">
        <f>SUM(E587:E596)</f>
        <v>86054.16</v>
      </c>
      <c r="F586" s="88">
        <f>SUM(F587:F596)</f>
        <v>119035.90999999999</v>
      </c>
    </row>
    <row r="587" spans="1:6">
      <c r="A587" s="484" t="s">
        <v>348</v>
      </c>
      <c r="B587" s="484"/>
      <c r="C587" s="484"/>
      <c r="D587" s="484"/>
      <c r="E587" s="194">
        <f>79788.8</f>
        <v>79788.800000000003</v>
      </c>
      <c r="F587" s="194">
        <f>98047.54</f>
        <v>98047.54</v>
      </c>
    </row>
    <row r="588" spans="1:6">
      <c r="A588" s="484" t="s">
        <v>349</v>
      </c>
      <c r="B588" s="484"/>
      <c r="C588" s="484"/>
      <c r="D588" s="484"/>
      <c r="E588" s="194"/>
      <c r="F588" s="194"/>
    </row>
    <row r="589" spans="1:6">
      <c r="A589" s="484" t="s">
        <v>350</v>
      </c>
      <c r="B589" s="484"/>
      <c r="C589" s="484"/>
      <c r="D589" s="484"/>
      <c r="E589" s="140"/>
      <c r="F589" s="140"/>
    </row>
    <row r="590" spans="1:6">
      <c r="A590" s="484" t="s">
        <v>351</v>
      </c>
      <c r="B590" s="484"/>
      <c r="C590" s="484"/>
      <c r="D590" s="484"/>
      <c r="E590" s="140"/>
      <c r="F590" s="140"/>
    </row>
    <row r="591" spans="1:6">
      <c r="A591" s="484" t="s">
        <v>352</v>
      </c>
      <c r="B591" s="484"/>
      <c r="C591" s="484"/>
      <c r="D591" s="484"/>
      <c r="E591" s="140">
        <v>4580</v>
      </c>
      <c r="F591" s="140"/>
    </row>
    <row r="592" spans="1:6" ht="19.5" customHeight="1">
      <c r="A592" s="484" t="s">
        <v>353</v>
      </c>
      <c r="B592" s="484"/>
      <c r="C592" s="484"/>
      <c r="D592" s="484"/>
      <c r="E592" s="140">
        <v>1053</v>
      </c>
      <c r="F592" s="140"/>
    </row>
    <row r="593" spans="1:13">
      <c r="A593" s="484" t="s">
        <v>354</v>
      </c>
      <c r="B593" s="484"/>
      <c r="C593" s="484"/>
      <c r="D593" s="484"/>
      <c r="E593" s="140"/>
      <c r="F593" s="140"/>
    </row>
    <row r="594" spans="1:13" ht="28.5" customHeight="1">
      <c r="A594" s="481" t="s">
        <v>355</v>
      </c>
      <c r="B594" s="481"/>
      <c r="C594" s="481"/>
      <c r="D594" s="481"/>
      <c r="E594" s="140"/>
      <c r="F594" s="140"/>
    </row>
    <row r="595" spans="1:13" ht="54.75" customHeight="1">
      <c r="A595" s="481" t="s">
        <v>356</v>
      </c>
      <c r="B595" s="481"/>
      <c r="C595" s="481"/>
      <c r="D595" s="481"/>
      <c r="E595" s="140"/>
      <c r="F595" s="140"/>
    </row>
    <row r="596" spans="1:13" ht="63" customHeight="1">
      <c r="A596" s="481" t="s">
        <v>357</v>
      </c>
      <c r="B596" s="481"/>
      <c r="C596" s="481"/>
      <c r="D596" s="481"/>
      <c r="E596" s="140">
        <f>17+(1170.89-1053)+397+100.47</f>
        <v>632.36000000000013</v>
      </c>
      <c r="F596" s="140">
        <f>852+221.62+26+19888.75</f>
        <v>20988.37</v>
      </c>
    </row>
    <row r="597" spans="1:13">
      <c r="A597" s="487" t="s">
        <v>85</v>
      </c>
      <c r="B597" s="487"/>
      <c r="C597" s="487"/>
      <c r="D597" s="487"/>
      <c r="E597" s="129">
        <f>SUM(E581+E585+E586)</f>
        <v>86054.16</v>
      </c>
      <c r="F597" s="129">
        <f>SUM(F581+F585+F586)</f>
        <v>119035.90999999999</v>
      </c>
    </row>
    <row r="599" spans="1:13" ht="10.5" customHeight="1"/>
    <row r="600" spans="1:13" ht="18.75" customHeight="1">
      <c r="A600" s="345" t="s">
        <v>358</v>
      </c>
      <c r="B600" s="367"/>
      <c r="C600" s="367"/>
      <c r="D600" s="367"/>
    </row>
    <row r="601" spans="1:13" ht="11.25" customHeight="1">
      <c r="A601" s="171"/>
      <c r="B601" s="171"/>
      <c r="C601" s="106"/>
      <c r="D601" s="106"/>
    </row>
    <row r="602" spans="1:13" ht="25.5">
      <c r="A602" s="387" t="s">
        <v>359</v>
      </c>
      <c r="B602" s="387"/>
      <c r="C602" s="387"/>
      <c r="D602" s="387"/>
      <c r="E602" s="97" t="s">
        <v>275</v>
      </c>
      <c r="F602" s="97" t="s">
        <v>276</v>
      </c>
    </row>
    <row r="603" spans="1:13" ht="30.75" customHeight="1">
      <c r="A603" s="488" t="s">
        <v>360</v>
      </c>
      <c r="B603" s="488"/>
      <c r="C603" s="488"/>
      <c r="D603" s="488"/>
      <c r="E603" s="139"/>
      <c r="F603" s="139"/>
    </row>
    <row r="604" spans="1:13" ht="13.5" customHeight="1">
      <c r="A604" s="389" t="s">
        <v>361</v>
      </c>
      <c r="B604" s="389"/>
      <c r="C604" s="389"/>
      <c r="D604" s="389"/>
      <c r="E604" s="87">
        <f>SUM(E605+E606+E611)</f>
        <v>0</v>
      </c>
      <c r="F604" s="87">
        <f>SUM(F605+F606+F611)</f>
        <v>697.3</v>
      </c>
    </row>
    <row r="605" spans="1:13" ht="13.5" customHeight="1">
      <c r="A605" s="391" t="s">
        <v>362</v>
      </c>
      <c r="B605" s="391"/>
      <c r="C605" s="391"/>
      <c r="D605" s="391"/>
      <c r="E605" s="139"/>
      <c r="F605" s="139"/>
    </row>
    <row r="606" spans="1:13" ht="13.5" customHeight="1">
      <c r="A606" s="391" t="s">
        <v>363</v>
      </c>
      <c r="B606" s="391"/>
      <c r="C606" s="391"/>
      <c r="D606" s="391"/>
      <c r="E606" s="87">
        <f>SUM(E608:E610)</f>
        <v>0</v>
      </c>
      <c r="F606" s="87">
        <f>SUM(F608:F610)</f>
        <v>0</v>
      </c>
    </row>
    <row r="607" spans="1:13" ht="25.5" customHeight="1">
      <c r="A607" s="397" t="s">
        <v>364</v>
      </c>
      <c r="B607" s="397"/>
      <c r="C607" s="397"/>
      <c r="D607" s="397"/>
      <c r="E607" s="88"/>
      <c r="F607" s="88"/>
    </row>
    <row r="608" spans="1:13" ht="18.75" customHeight="1">
      <c r="A608" s="397" t="s">
        <v>365</v>
      </c>
      <c r="B608" s="397"/>
      <c r="C608" s="397"/>
      <c r="D608" s="397"/>
      <c r="E608" s="88"/>
      <c r="F608" s="88"/>
      <c r="L608" s="485"/>
      <c r="M608" s="485"/>
    </row>
    <row r="609" spans="1:13" ht="15.75" customHeight="1">
      <c r="A609" s="397" t="s">
        <v>366</v>
      </c>
      <c r="B609" s="397"/>
      <c r="C609" s="397"/>
      <c r="D609" s="397"/>
      <c r="E609" s="342"/>
      <c r="F609" s="176"/>
      <c r="L609" s="486"/>
      <c r="M609" s="486"/>
    </row>
    <row r="610" spans="1:13" ht="14.25" customHeight="1">
      <c r="A610" s="397" t="s">
        <v>367</v>
      </c>
      <c r="B610" s="397"/>
      <c r="C610" s="397"/>
      <c r="D610" s="397"/>
      <c r="E610" s="176"/>
      <c r="F610" s="176"/>
      <c r="L610" s="486"/>
      <c r="M610" s="486"/>
    </row>
    <row r="611" spans="1:13">
      <c r="A611" s="428" t="s">
        <v>368</v>
      </c>
      <c r="B611" s="428"/>
      <c r="C611" s="428"/>
      <c r="D611" s="428"/>
      <c r="E611" s="87">
        <f>SUM(E612:E616)</f>
        <v>0</v>
      </c>
      <c r="F611" s="87">
        <f>SUM(F612:F616)</f>
        <v>697.3</v>
      </c>
    </row>
    <row r="612" spans="1:13" ht="13.5" customHeight="1">
      <c r="A612" s="397" t="s">
        <v>369</v>
      </c>
      <c r="B612" s="397"/>
      <c r="C612" s="397"/>
      <c r="D612" s="397"/>
      <c r="E612" s="176"/>
      <c r="F612" s="176"/>
    </row>
    <row r="613" spans="1:13" ht="13.5" customHeight="1">
      <c r="A613" s="397" t="s">
        <v>370</v>
      </c>
      <c r="B613" s="397"/>
      <c r="C613" s="397"/>
      <c r="D613" s="397"/>
      <c r="E613" s="176"/>
      <c r="F613" s="176"/>
    </row>
    <row r="614" spans="1:13" ht="13.5" customHeight="1">
      <c r="A614" s="489" t="s">
        <v>371</v>
      </c>
      <c r="B614" s="489"/>
      <c r="C614" s="489"/>
      <c r="D614" s="489"/>
      <c r="E614" s="176"/>
      <c r="F614" s="176"/>
    </row>
    <row r="615" spans="1:13" ht="13.5" customHeight="1">
      <c r="A615" s="489" t="s">
        <v>372</v>
      </c>
      <c r="B615" s="489"/>
      <c r="C615" s="489"/>
      <c r="D615" s="489"/>
      <c r="E615" s="176"/>
      <c r="F615" s="176"/>
    </row>
    <row r="616" spans="1:13" ht="42.75" customHeight="1">
      <c r="A616" s="397" t="s">
        <v>373</v>
      </c>
      <c r="B616" s="397"/>
      <c r="C616" s="397"/>
      <c r="D616" s="397"/>
      <c r="E616" s="342"/>
      <c r="F616" s="176">
        <f>556.17+141.13</f>
        <v>697.3</v>
      </c>
    </row>
    <row r="617" spans="1:13">
      <c r="A617" s="490" t="s">
        <v>374</v>
      </c>
      <c r="B617" s="490"/>
      <c r="C617" s="490"/>
      <c r="D617" s="490"/>
      <c r="E617" s="195">
        <f>SUM(E603+E604)</f>
        <v>0</v>
      </c>
      <c r="F617" s="195">
        <f>SUM(F603+F604)</f>
        <v>697.3</v>
      </c>
    </row>
    <row r="620" spans="1:13" ht="18.75" customHeight="1">
      <c r="A620" s="27" t="s">
        <v>375</v>
      </c>
      <c r="B620" s="2"/>
      <c r="C620" s="2"/>
    </row>
    <row r="621" spans="1:13" ht="15">
      <c r="A621"/>
      <c r="B621"/>
      <c r="C621"/>
    </row>
    <row r="622" spans="1:13" ht="31.5">
      <c r="A622" s="491"/>
      <c r="B622" s="491"/>
      <c r="C622" s="491"/>
      <c r="D622" s="491"/>
      <c r="E622" s="152" t="s">
        <v>275</v>
      </c>
      <c r="F622" s="153" t="s">
        <v>276</v>
      </c>
    </row>
    <row r="623" spans="1:13" ht="13.5" customHeight="1">
      <c r="A623" s="389" t="s">
        <v>376</v>
      </c>
      <c r="B623" s="389"/>
      <c r="C623" s="389"/>
      <c r="D623" s="389"/>
      <c r="E623" s="87"/>
      <c r="F623" s="87"/>
    </row>
    <row r="624" spans="1:13">
      <c r="A624" s="495" t="s">
        <v>377</v>
      </c>
      <c r="B624" s="495"/>
      <c r="C624" s="495"/>
      <c r="D624" s="495"/>
      <c r="E624" s="87">
        <f>SUM(E625:E626)</f>
        <v>310.35000000000002</v>
      </c>
      <c r="F624" s="87">
        <f>SUM(F625:F626)</f>
        <v>233.94</v>
      </c>
    </row>
    <row r="625" spans="1:6" ht="22.5" customHeight="1">
      <c r="A625" s="496" t="s">
        <v>378</v>
      </c>
      <c r="B625" s="496"/>
      <c r="C625" s="496"/>
      <c r="D625" s="496"/>
      <c r="E625" s="176">
        <v>124.29</v>
      </c>
      <c r="F625" s="176">
        <v>85.68</v>
      </c>
    </row>
    <row r="626" spans="1:6" ht="15.75" customHeight="1">
      <c r="A626" s="496" t="s">
        <v>379</v>
      </c>
      <c r="B626" s="496"/>
      <c r="C626" s="496"/>
      <c r="D626" s="496"/>
      <c r="E626" s="176">
        <v>186.06</v>
      </c>
      <c r="F626" s="176">
        <v>148.26</v>
      </c>
    </row>
    <row r="627" spans="1:6">
      <c r="A627" s="495" t="s">
        <v>380</v>
      </c>
      <c r="B627" s="495"/>
      <c r="C627" s="495"/>
      <c r="D627" s="495"/>
      <c r="E627" s="87">
        <f>SUM(E628:E634)</f>
        <v>0</v>
      </c>
      <c r="F627" s="87">
        <f>SUM(F628:F634)</f>
        <v>0</v>
      </c>
    </row>
    <row r="628" spans="1:6">
      <c r="A628" s="492" t="s">
        <v>381</v>
      </c>
      <c r="B628" s="492"/>
      <c r="C628" s="492"/>
      <c r="D628" s="492"/>
      <c r="E628" s="176"/>
      <c r="F628" s="176"/>
    </row>
    <row r="629" spans="1:6">
      <c r="A629" s="492" t="s">
        <v>382</v>
      </c>
      <c r="B629" s="492"/>
      <c r="C629" s="492"/>
      <c r="D629" s="492"/>
      <c r="E629" s="176"/>
      <c r="F629" s="176"/>
    </row>
    <row r="630" spans="1:6">
      <c r="A630" s="492" t="s">
        <v>383</v>
      </c>
      <c r="B630" s="492"/>
      <c r="C630" s="492"/>
      <c r="D630" s="492"/>
      <c r="E630" s="176"/>
      <c r="F630" s="176"/>
    </row>
    <row r="631" spans="1:6" ht="13.5" customHeight="1">
      <c r="A631" s="493" t="s">
        <v>384</v>
      </c>
      <c r="B631" s="493"/>
      <c r="C631" s="493"/>
      <c r="D631" s="493"/>
      <c r="E631" s="176"/>
      <c r="F631" s="176"/>
    </row>
    <row r="632" spans="1:6" ht="13.5" customHeight="1">
      <c r="A632" s="493" t="s">
        <v>385</v>
      </c>
      <c r="B632" s="493"/>
      <c r="C632" s="493"/>
      <c r="D632" s="493"/>
      <c r="E632" s="176"/>
      <c r="F632" s="176"/>
    </row>
    <row r="633" spans="1:6" ht="13.5" customHeight="1">
      <c r="A633" s="493" t="s">
        <v>386</v>
      </c>
      <c r="B633" s="493"/>
      <c r="C633" s="493"/>
      <c r="D633" s="493"/>
      <c r="E633" s="176"/>
      <c r="F633" s="176"/>
    </row>
    <row r="634" spans="1:6">
      <c r="A634" s="494" t="s">
        <v>387</v>
      </c>
      <c r="B634" s="494"/>
      <c r="C634" s="494"/>
      <c r="D634" s="494"/>
      <c r="E634" s="176"/>
      <c r="F634" s="176"/>
    </row>
    <row r="635" spans="1:6" ht="15.75">
      <c r="A635" s="483" t="s">
        <v>85</v>
      </c>
      <c r="B635" s="483"/>
      <c r="C635" s="483"/>
      <c r="D635" s="483"/>
      <c r="E635" s="196">
        <f>SUM(E623+E624+E627)</f>
        <v>310.35000000000002</v>
      </c>
      <c r="F635" s="196">
        <f>SUM(F623+F624+F627)</f>
        <v>233.94</v>
      </c>
    </row>
    <row r="638" spans="1:6" ht="18.75">
      <c r="A638" s="393" t="s">
        <v>388</v>
      </c>
      <c r="B638" s="393"/>
      <c r="C638" s="393"/>
    </row>
    <row r="639" spans="1:6">
      <c r="A639" s="172"/>
      <c r="B639" s="93"/>
      <c r="C639" s="93"/>
    </row>
    <row r="640" spans="1:6" ht="25.5">
      <c r="A640" s="387"/>
      <c r="B640" s="387"/>
      <c r="C640" s="387"/>
      <c r="D640" s="387"/>
      <c r="E640" s="97" t="s">
        <v>275</v>
      </c>
      <c r="F640" s="97" t="s">
        <v>276</v>
      </c>
    </row>
    <row r="641" spans="1:6">
      <c r="A641" s="389" t="s">
        <v>377</v>
      </c>
      <c r="B641" s="389"/>
      <c r="C641" s="389"/>
      <c r="D641" s="389"/>
      <c r="E641" s="87">
        <f>E642+E643</f>
        <v>0</v>
      </c>
      <c r="F641" s="87">
        <f>F642+F643</f>
        <v>0</v>
      </c>
    </row>
    <row r="642" spans="1:6">
      <c r="A642" s="484" t="s">
        <v>389</v>
      </c>
      <c r="B642" s="484"/>
      <c r="C642" s="484"/>
      <c r="D642" s="484"/>
      <c r="E642" s="176"/>
      <c r="F642" s="176"/>
    </row>
    <row r="643" spans="1:6">
      <c r="A643" s="484" t="s">
        <v>390</v>
      </c>
      <c r="B643" s="484"/>
      <c r="C643" s="484"/>
      <c r="D643" s="484"/>
      <c r="E643" s="176"/>
      <c r="F643" s="176"/>
    </row>
    <row r="644" spans="1:6">
      <c r="A644" s="389" t="s">
        <v>391</v>
      </c>
      <c r="B644" s="389"/>
      <c r="C644" s="389"/>
      <c r="D644" s="389"/>
      <c r="E644" s="87">
        <f>SUM(E645:E652)</f>
        <v>0</v>
      </c>
      <c r="F644" s="87">
        <f>SUM(F645:F652)</f>
        <v>0</v>
      </c>
    </row>
    <row r="645" spans="1:6">
      <c r="A645" s="484" t="s">
        <v>392</v>
      </c>
      <c r="B645" s="484"/>
      <c r="C645" s="484"/>
      <c r="D645" s="484"/>
      <c r="E645" s="176"/>
      <c r="F645" s="176"/>
    </row>
    <row r="646" spans="1:6">
      <c r="A646" s="484" t="s">
        <v>393</v>
      </c>
      <c r="B646" s="484"/>
      <c r="C646" s="484"/>
      <c r="D646" s="484"/>
      <c r="E646" s="176"/>
      <c r="F646" s="176"/>
    </row>
    <row r="647" spans="1:6">
      <c r="A647" s="484" t="s">
        <v>394</v>
      </c>
      <c r="B647" s="484"/>
      <c r="C647" s="484"/>
      <c r="D647" s="484"/>
      <c r="E647" s="176"/>
      <c r="F647" s="176"/>
    </row>
    <row r="648" spans="1:6" ht="15" customHeight="1">
      <c r="A648" s="481" t="s">
        <v>395</v>
      </c>
      <c r="B648" s="481"/>
      <c r="C648" s="481"/>
      <c r="D648" s="481"/>
      <c r="E648" s="176"/>
      <c r="F648" s="176"/>
    </row>
    <row r="649" spans="1:6" ht="15" customHeight="1">
      <c r="A649" s="481" t="s">
        <v>396</v>
      </c>
      <c r="B649" s="481"/>
      <c r="C649" s="481"/>
      <c r="D649" s="481"/>
      <c r="E649" s="343"/>
      <c r="F649" s="176"/>
    </row>
    <row r="650" spans="1:6" ht="13.5" customHeight="1">
      <c r="A650" s="481" t="s">
        <v>397</v>
      </c>
      <c r="B650" s="481"/>
      <c r="C650" s="481"/>
      <c r="D650" s="481"/>
      <c r="E650" s="176"/>
      <c r="F650" s="176"/>
    </row>
    <row r="651" spans="1:6">
      <c r="A651" s="481" t="s">
        <v>398</v>
      </c>
      <c r="B651" s="481"/>
      <c r="C651" s="481"/>
      <c r="D651" s="481"/>
      <c r="E651" s="176"/>
      <c r="F651" s="176"/>
    </row>
    <row r="652" spans="1:6">
      <c r="A652" s="484" t="s">
        <v>135</v>
      </c>
      <c r="B652" s="484"/>
      <c r="C652" s="484"/>
      <c r="D652" s="484"/>
      <c r="E652" s="176"/>
      <c r="F652" s="176"/>
    </row>
    <row r="653" spans="1:6">
      <c r="A653" s="422"/>
      <c r="B653" s="509"/>
      <c r="C653" s="509"/>
      <c r="D653" s="422"/>
      <c r="E653" s="129">
        <f>SUM(E641+E644)</f>
        <v>0</v>
      </c>
      <c r="F653" s="129">
        <f>SUM(F641+F644)</f>
        <v>0</v>
      </c>
    </row>
    <row r="660" spans="1:6" ht="18.75">
      <c r="A660" s="497" t="s">
        <v>399</v>
      </c>
      <c r="B660" s="497"/>
      <c r="C660" s="497"/>
      <c r="D660" s="497"/>
      <c r="E660" s="497"/>
      <c r="F660" s="497"/>
    </row>
    <row r="661" spans="1:6">
      <c r="A661" s="197"/>
      <c r="B661" s="123"/>
      <c r="C661" s="123"/>
      <c r="D661" s="123"/>
      <c r="E661" s="123"/>
      <c r="F661" s="123"/>
    </row>
    <row r="662" spans="1:6" ht="13.5" customHeight="1">
      <c r="A662" s="498" t="s">
        <v>400</v>
      </c>
      <c r="B662" s="498"/>
      <c r="C662" s="409" t="s">
        <v>264</v>
      </c>
      <c r="D662" s="499"/>
      <c r="E662" s="499"/>
      <c r="F662" s="499"/>
    </row>
    <row r="663" spans="1:6">
      <c r="A663" s="469"/>
      <c r="B663" s="498"/>
      <c r="C663" s="114" t="s">
        <v>257</v>
      </c>
      <c r="D663" s="114" t="s">
        <v>401</v>
      </c>
      <c r="E663" s="114" t="s">
        <v>277</v>
      </c>
      <c r="F663" s="114" t="s">
        <v>280</v>
      </c>
    </row>
    <row r="664" spans="1:6" ht="27" customHeight="1">
      <c r="A664" s="508" t="s">
        <v>402</v>
      </c>
      <c r="B664" s="508"/>
      <c r="C664" s="85">
        <f>SUM(C665:C667)</f>
        <v>0</v>
      </c>
      <c r="D664" s="85">
        <f>SUM(D665:D667)</f>
        <v>0</v>
      </c>
      <c r="E664" s="85">
        <f>SUM(E665:E667)</f>
        <v>0</v>
      </c>
      <c r="F664" s="85">
        <f>SUM(F665:F667)</f>
        <v>23145.120000000003</v>
      </c>
    </row>
    <row r="665" spans="1:6" ht="13.5" customHeight="1">
      <c r="A665" s="508" t="s">
        <v>403</v>
      </c>
      <c r="B665" s="508"/>
      <c r="C665" s="85"/>
      <c r="D665" s="85"/>
      <c r="E665" s="85"/>
      <c r="F665" s="85">
        <f>9146.17+11248.95+2750</f>
        <v>23145.120000000003</v>
      </c>
    </row>
    <row r="666" spans="1:6">
      <c r="A666" s="508" t="s">
        <v>404</v>
      </c>
      <c r="B666" s="508"/>
      <c r="C666" s="85"/>
      <c r="D666" s="85"/>
      <c r="E666" s="85"/>
      <c r="F666" s="85"/>
    </row>
    <row r="667" spans="1:6">
      <c r="A667" s="508" t="s">
        <v>404</v>
      </c>
      <c r="B667" s="508"/>
      <c r="C667" s="85"/>
      <c r="D667" s="85"/>
      <c r="E667" s="85"/>
      <c r="F667" s="85"/>
    </row>
    <row r="668" spans="1:6">
      <c r="A668" s="410" t="s">
        <v>405</v>
      </c>
      <c r="B668" s="410"/>
      <c r="C668" s="85"/>
      <c r="D668" s="85"/>
      <c r="E668" s="85"/>
      <c r="F668" s="85"/>
    </row>
    <row r="669" spans="1:6">
      <c r="A669" s="410" t="s">
        <v>406</v>
      </c>
      <c r="B669" s="410"/>
      <c r="C669" s="85"/>
      <c r="D669" s="85"/>
      <c r="E669" s="85"/>
      <c r="F669" s="85"/>
    </row>
    <row r="670" spans="1:6">
      <c r="A670" s="507" t="s">
        <v>136</v>
      </c>
      <c r="B670" s="507"/>
      <c r="C670" s="198">
        <f>C664+C668+C669</f>
        <v>0</v>
      </c>
      <c r="D670" s="198">
        <f>D664+D668+D669</f>
        <v>0</v>
      </c>
      <c r="E670" s="198">
        <f>E664+E668+E669</f>
        <v>0</v>
      </c>
      <c r="F670" s="198">
        <f>F664+F668+F669</f>
        <v>23145.120000000003</v>
      </c>
    </row>
    <row r="673" spans="1:6" ht="44.25" customHeight="1">
      <c r="A673" s="373" t="s">
        <v>407</v>
      </c>
      <c r="B673" s="373"/>
      <c r="C673" s="373"/>
      <c r="D673" s="373"/>
      <c r="E673" s="450"/>
      <c r="F673" s="450"/>
    </row>
    <row r="675" spans="1:6" ht="18.75">
      <c r="A675" s="497" t="s">
        <v>408</v>
      </c>
      <c r="B675" s="497"/>
      <c r="C675" s="497"/>
      <c r="D675" s="497"/>
    </row>
    <row r="676" spans="1:6">
      <c r="A676" s="69"/>
      <c r="B676" s="123"/>
      <c r="C676" s="123"/>
      <c r="D676" s="123"/>
    </row>
    <row r="677" spans="1:6" ht="51">
      <c r="A677" s="409" t="s">
        <v>32</v>
      </c>
      <c r="B677" s="409"/>
      <c r="C677" s="115" t="s">
        <v>409</v>
      </c>
      <c r="D677" s="115" t="s">
        <v>410</v>
      </c>
    </row>
    <row r="678" spans="1:6">
      <c r="A678" s="431" t="s">
        <v>411</v>
      </c>
      <c r="B678" s="431"/>
      <c r="C678" s="199">
        <v>132</v>
      </c>
      <c r="D678" s="199">
        <v>134</v>
      </c>
    </row>
    <row r="681" spans="1:6" ht="18.75">
      <c r="A681" s="163" t="s">
        <v>412</v>
      </c>
      <c r="B681" s="14"/>
      <c r="C681" s="14"/>
      <c r="D681" s="14"/>
      <c r="E681" s="14"/>
    </row>
    <row r="682" spans="1:6" ht="15.75">
      <c r="A682" s="123"/>
      <c r="B682" s="200"/>
      <c r="C682" s="200"/>
      <c r="D682" s="123"/>
      <c r="E682" s="123"/>
    </row>
    <row r="683" spans="1:6" ht="51">
      <c r="A683" s="114" t="s">
        <v>413</v>
      </c>
      <c r="B683" s="114" t="s">
        <v>414</v>
      </c>
      <c r="C683" s="114" t="s">
        <v>151</v>
      </c>
      <c r="D683" s="72" t="s">
        <v>415</v>
      </c>
      <c r="E683" s="72" t="s">
        <v>416</v>
      </c>
    </row>
    <row r="684" spans="1:6">
      <c r="A684" s="201" t="s">
        <v>82</v>
      </c>
      <c r="B684" s="84"/>
      <c r="C684" s="84"/>
      <c r="D684" s="84"/>
      <c r="E684" s="84"/>
    </row>
    <row r="685" spans="1:6">
      <c r="A685" s="202" t="s">
        <v>83</v>
      </c>
      <c r="B685" s="77"/>
      <c r="C685" s="77"/>
      <c r="D685" s="77"/>
      <c r="E685" s="77"/>
    </row>
    <row r="686" spans="1:6">
      <c r="A686" s="202" t="s">
        <v>417</v>
      </c>
      <c r="B686" s="77"/>
      <c r="C686" s="77"/>
      <c r="D686" s="77"/>
      <c r="E686" s="77"/>
    </row>
    <row r="687" spans="1:6">
      <c r="A687" s="202" t="s">
        <v>418</v>
      </c>
      <c r="B687" s="77"/>
      <c r="C687" s="77"/>
      <c r="D687" s="77"/>
      <c r="E687" s="77"/>
    </row>
    <row r="688" spans="1:6">
      <c r="A688" s="202" t="s">
        <v>419</v>
      </c>
      <c r="B688" s="77"/>
      <c r="C688" s="77"/>
      <c r="D688" s="77"/>
      <c r="E688" s="77"/>
    </row>
    <row r="689" spans="1:5">
      <c r="A689" s="202" t="s">
        <v>420</v>
      </c>
      <c r="B689" s="77"/>
      <c r="C689" s="77"/>
      <c r="D689" s="77"/>
      <c r="E689" s="77"/>
    </row>
    <row r="690" spans="1:5">
      <c r="A690" s="202" t="s">
        <v>421</v>
      </c>
      <c r="B690" s="77"/>
      <c r="C690" s="77"/>
      <c r="D690" s="77"/>
      <c r="E690" s="77"/>
    </row>
    <row r="691" spans="1:5">
      <c r="A691" s="202" t="s">
        <v>422</v>
      </c>
      <c r="B691" s="77"/>
      <c r="C691" s="77"/>
      <c r="D691" s="77"/>
      <c r="E691" s="77"/>
    </row>
    <row r="694" spans="1:5" ht="18.75">
      <c r="A694" s="163" t="s">
        <v>423</v>
      </c>
      <c r="B694" s="203"/>
      <c r="C694" s="203"/>
      <c r="D694" s="203"/>
      <c r="E694" s="203"/>
    </row>
    <row r="695" spans="1:5" ht="15.75">
      <c r="A695" s="123"/>
      <c r="B695" s="200"/>
      <c r="C695" s="200"/>
      <c r="D695" s="123"/>
      <c r="E695" s="123"/>
    </row>
    <row r="696" spans="1:5" ht="63">
      <c r="A696" s="204" t="s">
        <v>413</v>
      </c>
      <c r="B696" s="204" t="s">
        <v>414</v>
      </c>
      <c r="C696" s="204" t="s">
        <v>151</v>
      </c>
      <c r="D696" s="205" t="s">
        <v>424</v>
      </c>
      <c r="E696" s="205" t="s">
        <v>416</v>
      </c>
    </row>
    <row r="697" spans="1:5">
      <c r="A697" s="201" t="s">
        <v>82</v>
      </c>
      <c r="B697" s="84"/>
      <c r="C697" s="84"/>
      <c r="D697" s="84"/>
      <c r="E697" s="84"/>
    </row>
    <row r="698" spans="1:5">
      <c r="A698" s="202" t="s">
        <v>83</v>
      </c>
      <c r="B698" s="77"/>
      <c r="C698" s="77"/>
      <c r="D698" s="77"/>
      <c r="E698" s="77"/>
    </row>
    <row r="699" spans="1:5">
      <c r="A699" s="202" t="s">
        <v>417</v>
      </c>
      <c r="B699" s="77"/>
      <c r="C699" s="77"/>
      <c r="D699" s="77"/>
      <c r="E699" s="77"/>
    </row>
    <row r="700" spans="1:5">
      <c r="A700" s="202" t="s">
        <v>418</v>
      </c>
      <c r="B700" s="77"/>
      <c r="C700" s="77"/>
      <c r="D700" s="77"/>
      <c r="E700" s="77"/>
    </row>
    <row r="701" spans="1:5">
      <c r="A701" s="202" t="s">
        <v>419</v>
      </c>
      <c r="B701" s="77"/>
      <c r="C701" s="77"/>
      <c r="D701" s="77"/>
      <c r="E701" s="77"/>
    </row>
    <row r="702" spans="1:5">
      <c r="A702" s="202" t="s">
        <v>420</v>
      </c>
      <c r="B702" s="77"/>
      <c r="C702" s="77"/>
      <c r="D702" s="77"/>
      <c r="E702" s="77"/>
    </row>
    <row r="703" spans="1:5">
      <c r="A703" s="202" t="s">
        <v>421</v>
      </c>
      <c r="B703" s="77"/>
      <c r="C703" s="77"/>
      <c r="D703" s="77"/>
      <c r="E703" s="77"/>
    </row>
    <row r="704" spans="1:5">
      <c r="A704" s="202" t="s">
        <v>422</v>
      </c>
      <c r="B704" s="77"/>
      <c r="C704" s="77"/>
      <c r="D704" s="77"/>
      <c r="E704" s="77"/>
    </row>
    <row r="712" spans="1:7" ht="15">
      <c r="A712" s="206"/>
      <c r="B712" s="206"/>
      <c r="C712" s="500">
        <v>43916</v>
      </c>
      <c r="D712" s="501"/>
      <c r="E712" s="206"/>
      <c r="F712" s="206"/>
    </row>
    <row r="713" spans="1:7" ht="30">
      <c r="A713" s="207" t="s">
        <v>425</v>
      </c>
      <c r="B713" s="207"/>
      <c r="C713" s="500" t="s">
        <v>505</v>
      </c>
      <c r="D713" s="501"/>
      <c r="E713" s="207"/>
      <c r="F713" s="502" t="s">
        <v>426</v>
      </c>
      <c r="G713" s="502"/>
    </row>
    <row r="714" spans="1:7" ht="15" customHeight="1">
      <c r="A714" s="207" t="s">
        <v>427</v>
      </c>
      <c r="B714" s="106"/>
      <c r="C714" s="502" t="s">
        <v>428</v>
      </c>
      <c r="D714" s="503"/>
      <c r="E714" s="207"/>
      <c r="F714" s="502" t="s">
        <v>429</v>
      </c>
      <c r="G714" s="502"/>
    </row>
  </sheetData>
  <mergeCells count="428">
    <mergeCell ref="C713:D713"/>
    <mergeCell ref="F713:G713"/>
    <mergeCell ref="C714:D714"/>
    <mergeCell ref="F714:G714"/>
    <mergeCell ref="A223:C223"/>
    <mergeCell ref="A289:D289"/>
    <mergeCell ref="A357:E357"/>
    <mergeCell ref="A383:E383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5:E275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2:E242"/>
    <mergeCell ref="A244:B244"/>
    <mergeCell ref="A245:B245"/>
    <mergeCell ref="A246:B246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Antiqua,Normalny"&amp;12&amp;K000000Szkoła Podstawowa nr 65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C14" sqref="C14:D41"/>
    </sheetView>
  </sheetViews>
  <sheetFormatPr defaultRowHeight="15"/>
  <cols>
    <col min="1" max="1" width="31.85546875" style="268" customWidth="1"/>
    <col min="2" max="2" width="34.85546875" style="268" customWidth="1"/>
    <col min="3" max="4" width="14" style="268" customWidth="1"/>
  </cols>
  <sheetData>
    <row r="1" spans="1:4" ht="15.75" thickBot="1">
      <c r="A1" s="227" t="s">
        <v>507</v>
      </c>
      <c r="B1" s="228"/>
      <c r="C1" s="228"/>
      <c r="D1" s="229"/>
    </row>
    <row r="2" spans="1:4">
      <c r="A2" s="230" t="s">
        <v>508</v>
      </c>
      <c r="B2" s="230"/>
      <c r="C2" s="231" t="s">
        <v>509</v>
      </c>
      <c r="D2" s="232"/>
    </row>
    <row r="3" spans="1:4" ht="15.75">
      <c r="A3" s="233" t="s">
        <v>510</v>
      </c>
      <c r="B3" s="234" t="s">
        <v>511</v>
      </c>
      <c r="C3" s="235" t="s">
        <v>512</v>
      </c>
      <c r="D3" s="236"/>
    </row>
    <row r="4" spans="1:4" ht="15.75">
      <c r="A4" s="237" t="s">
        <v>599</v>
      </c>
      <c r="B4" s="234" t="s">
        <v>513</v>
      </c>
      <c r="C4" s="235" t="s">
        <v>514</v>
      </c>
      <c r="D4" s="236"/>
    </row>
    <row r="5" spans="1:4" ht="15.75">
      <c r="A5" s="238" t="s">
        <v>600</v>
      </c>
      <c r="B5" s="234" t="s">
        <v>515</v>
      </c>
      <c r="C5" s="235" t="s">
        <v>516</v>
      </c>
      <c r="D5" s="236"/>
    </row>
    <row r="6" spans="1:4">
      <c r="A6" s="239" t="s">
        <v>601</v>
      </c>
      <c r="B6" s="233"/>
      <c r="C6" s="240" t="s">
        <v>517</v>
      </c>
      <c r="D6" s="241"/>
    </row>
    <row r="7" spans="1:4">
      <c r="A7" s="242" t="s">
        <v>518</v>
      </c>
      <c r="B7" s="233"/>
      <c r="C7" s="243" t="s">
        <v>519</v>
      </c>
      <c r="D7" s="244"/>
    </row>
    <row r="8" spans="1:4">
      <c r="A8" s="245" t="s">
        <v>602</v>
      </c>
      <c r="B8" s="246" t="s">
        <v>520</v>
      </c>
      <c r="C8" s="243"/>
      <c r="D8" s="244"/>
    </row>
    <row r="9" spans="1:4" ht="15.75" thickBot="1">
      <c r="A9" s="247"/>
      <c r="B9" s="248" t="s">
        <v>521</v>
      </c>
      <c r="C9" s="249"/>
      <c r="D9" s="250"/>
    </row>
    <row r="10" spans="1:4" ht="15.75" thickBot="1">
      <c r="A10" s="251"/>
      <c r="B10" s="252"/>
      <c r="C10" s="252"/>
      <c r="D10" s="253"/>
    </row>
    <row r="11" spans="1:4">
      <c r="A11" s="254"/>
      <c r="B11" s="255"/>
      <c r="C11" s="256" t="s">
        <v>522</v>
      </c>
      <c r="D11" s="256" t="s">
        <v>522</v>
      </c>
    </row>
    <row r="12" spans="1:4">
      <c r="A12" s="257"/>
      <c r="B12" s="258"/>
      <c r="C12" s="259" t="s">
        <v>523</v>
      </c>
      <c r="D12" s="259" t="s">
        <v>523</v>
      </c>
    </row>
    <row r="13" spans="1:4" ht="15.75" thickBot="1">
      <c r="A13" s="260"/>
      <c r="B13" s="261"/>
      <c r="C13" s="259" t="s">
        <v>524</v>
      </c>
      <c r="D13" s="259" t="s">
        <v>525</v>
      </c>
    </row>
    <row r="14" spans="1:4">
      <c r="A14" s="512" t="s">
        <v>526</v>
      </c>
      <c r="B14" s="513"/>
      <c r="C14" s="262">
        <v>13595848.280000001</v>
      </c>
      <c r="D14" s="262">
        <v>14793660.07</v>
      </c>
    </row>
    <row r="15" spans="1:4">
      <c r="A15" s="514" t="s">
        <v>527</v>
      </c>
      <c r="B15" s="515"/>
      <c r="C15" s="263">
        <v>9593833.620000001</v>
      </c>
      <c r="D15" s="263">
        <v>10595655.220000001</v>
      </c>
    </row>
    <row r="16" spans="1:4">
      <c r="A16" s="510" t="s">
        <v>528</v>
      </c>
      <c r="B16" s="511"/>
      <c r="C16" s="264">
        <v>6766.17</v>
      </c>
      <c r="D16" s="264">
        <v>20778.3</v>
      </c>
    </row>
    <row r="17" spans="1:4">
      <c r="A17" s="510" t="s">
        <v>529</v>
      </c>
      <c r="B17" s="511"/>
      <c r="C17" s="264">
        <v>9193172.9000000004</v>
      </c>
      <c r="D17" s="264">
        <v>9997598.5399999991</v>
      </c>
    </row>
    <row r="18" spans="1:4">
      <c r="A18" s="510" t="s">
        <v>530</v>
      </c>
      <c r="B18" s="511"/>
      <c r="C18" s="264">
        <v>0</v>
      </c>
      <c r="D18" s="264">
        <v>0</v>
      </c>
    </row>
    <row r="19" spans="1:4">
      <c r="A19" s="510" t="s">
        <v>531</v>
      </c>
      <c r="B19" s="511"/>
      <c r="C19" s="264">
        <v>0</v>
      </c>
      <c r="D19" s="264">
        <v>0</v>
      </c>
    </row>
    <row r="20" spans="1:4">
      <c r="A20" s="510" t="s">
        <v>532</v>
      </c>
      <c r="B20" s="511"/>
      <c r="C20" s="264">
        <v>0</v>
      </c>
      <c r="D20" s="264">
        <v>0</v>
      </c>
    </row>
    <row r="21" spans="1:4" ht="30" customHeight="1">
      <c r="A21" s="517" t="s">
        <v>533</v>
      </c>
      <c r="B21" s="518"/>
      <c r="C21" s="264">
        <v>393894.55</v>
      </c>
      <c r="D21" s="264">
        <v>546466</v>
      </c>
    </row>
    <row r="22" spans="1:4">
      <c r="A22" s="510" t="s">
        <v>534</v>
      </c>
      <c r="B22" s="511"/>
      <c r="C22" s="264">
        <v>0</v>
      </c>
      <c r="D22" s="264">
        <v>0</v>
      </c>
    </row>
    <row r="23" spans="1:4">
      <c r="A23" s="510" t="s">
        <v>535</v>
      </c>
      <c r="B23" s="511"/>
      <c r="C23" s="264">
        <v>0</v>
      </c>
      <c r="D23" s="264">
        <v>30812.38</v>
      </c>
    </row>
    <row r="24" spans="1:4">
      <c r="A24" s="510" t="s">
        <v>536</v>
      </c>
      <c r="B24" s="511"/>
      <c r="C24" s="264">
        <v>0</v>
      </c>
      <c r="D24" s="264">
        <v>0</v>
      </c>
    </row>
    <row r="25" spans="1:4">
      <c r="A25" s="510" t="s">
        <v>537</v>
      </c>
      <c r="B25" s="511"/>
      <c r="C25" s="264">
        <v>0</v>
      </c>
      <c r="D25" s="264">
        <v>0</v>
      </c>
    </row>
    <row r="26" spans="1:4">
      <c r="A26" s="514" t="s">
        <v>538</v>
      </c>
      <c r="B26" s="515"/>
      <c r="C26" s="263">
        <v>8396021.8300000001</v>
      </c>
      <c r="D26" s="263">
        <v>9336679.7300000004</v>
      </c>
    </row>
    <row r="27" spans="1:4">
      <c r="A27" s="510" t="s">
        <v>539</v>
      </c>
      <c r="B27" s="511"/>
      <c r="C27" s="264">
        <v>8378713.6299999999</v>
      </c>
      <c r="D27" s="264">
        <v>9316706.1500000004</v>
      </c>
    </row>
    <row r="28" spans="1:4">
      <c r="A28" s="510" t="s">
        <v>540</v>
      </c>
      <c r="B28" s="511"/>
      <c r="C28" s="264">
        <v>538.04</v>
      </c>
      <c r="D28" s="264">
        <v>19973.580000000002</v>
      </c>
    </row>
    <row r="29" spans="1:4">
      <c r="A29" s="510" t="s">
        <v>541</v>
      </c>
      <c r="B29" s="511"/>
      <c r="C29" s="264">
        <v>16770.16</v>
      </c>
      <c r="D29" s="264">
        <v>0</v>
      </c>
    </row>
    <row r="30" spans="1:4">
      <c r="A30" s="510" t="s">
        <v>542</v>
      </c>
      <c r="B30" s="511"/>
      <c r="C30" s="264">
        <v>0</v>
      </c>
      <c r="D30" s="264">
        <v>0</v>
      </c>
    </row>
    <row r="31" spans="1:4">
      <c r="A31" s="510" t="s">
        <v>543</v>
      </c>
      <c r="B31" s="516"/>
      <c r="C31" s="264">
        <v>0</v>
      </c>
      <c r="D31" s="264">
        <v>0</v>
      </c>
    </row>
    <row r="32" spans="1:4" ht="30" customHeight="1">
      <c r="A32" s="517" t="s">
        <v>544</v>
      </c>
      <c r="B32" s="521"/>
      <c r="C32" s="264">
        <v>0</v>
      </c>
      <c r="D32" s="264">
        <v>0</v>
      </c>
    </row>
    <row r="33" spans="1:4">
      <c r="A33" s="510" t="s">
        <v>545</v>
      </c>
      <c r="B33" s="516"/>
      <c r="C33" s="264">
        <v>0</v>
      </c>
      <c r="D33" s="264">
        <v>0</v>
      </c>
    </row>
    <row r="34" spans="1:4">
      <c r="A34" s="510" t="s">
        <v>546</v>
      </c>
      <c r="B34" s="516"/>
      <c r="C34" s="264">
        <v>0</v>
      </c>
      <c r="D34" s="264">
        <v>0</v>
      </c>
    </row>
    <row r="35" spans="1:4">
      <c r="A35" s="510" t="s">
        <v>547</v>
      </c>
      <c r="B35" s="516"/>
      <c r="C35" s="264">
        <v>0</v>
      </c>
      <c r="D35" s="264">
        <v>0</v>
      </c>
    </row>
    <row r="36" spans="1:4">
      <c r="A36" s="522" t="s">
        <v>548</v>
      </c>
      <c r="B36" s="523"/>
      <c r="C36" s="263">
        <v>14793660.070000004</v>
      </c>
      <c r="D36" s="263">
        <v>16052635.559999999</v>
      </c>
    </row>
    <row r="37" spans="1:4">
      <c r="A37" s="514" t="s">
        <v>549</v>
      </c>
      <c r="B37" s="524"/>
      <c r="C37" s="263">
        <v>-9295927.8499999996</v>
      </c>
      <c r="D37" s="263">
        <v>-10429762.42</v>
      </c>
    </row>
    <row r="38" spans="1:4">
      <c r="A38" s="510" t="s">
        <v>550</v>
      </c>
      <c r="B38" s="516"/>
      <c r="C38" s="264">
        <v>20778.3</v>
      </c>
      <c r="D38" s="264">
        <v>0</v>
      </c>
    </row>
    <row r="39" spans="1:4">
      <c r="A39" s="510" t="s">
        <v>551</v>
      </c>
      <c r="B39" s="516"/>
      <c r="C39" s="264">
        <v>-9316706.1500000004</v>
      </c>
      <c r="D39" s="264">
        <v>-10429762.42</v>
      </c>
    </row>
    <row r="40" spans="1:4">
      <c r="A40" s="510" t="s">
        <v>552</v>
      </c>
      <c r="B40" s="516"/>
      <c r="C40" s="263">
        <v>0</v>
      </c>
      <c r="D40" s="263">
        <v>0</v>
      </c>
    </row>
    <row r="41" spans="1:4" ht="15.75" thickBot="1">
      <c r="A41" s="519" t="s">
        <v>553</v>
      </c>
      <c r="B41" s="520"/>
      <c r="C41" s="265">
        <v>5497732.2200000035</v>
      </c>
      <c r="D41" s="265">
        <v>5622873.1399999987</v>
      </c>
    </row>
    <row r="42" spans="1:4">
      <c r="A42" s="266"/>
      <c r="B42" s="267"/>
    </row>
    <row r="43" spans="1:4">
      <c r="A43" s="266"/>
      <c r="B43" s="267"/>
    </row>
    <row r="44" spans="1:4">
      <c r="A44" s="266"/>
      <c r="B44" s="267"/>
      <c r="D44" s="269"/>
    </row>
    <row r="45" spans="1:4">
      <c r="A45" s="251"/>
      <c r="B45" s="267"/>
      <c r="C45" s="270"/>
      <c r="D45" s="271"/>
    </row>
    <row r="46" spans="1:4">
      <c r="A46" s="267" t="s">
        <v>555</v>
      </c>
      <c r="B46" s="267"/>
      <c r="C46" s="272"/>
      <c r="D46" s="273"/>
    </row>
    <row r="47" spans="1:4">
      <c r="A47" s="274" t="s">
        <v>554</v>
      </c>
      <c r="B47" s="267"/>
      <c r="C47" s="272"/>
      <c r="D47" s="271"/>
    </row>
    <row r="48" spans="1:4">
      <c r="A48" s="275"/>
      <c r="D48" s="273"/>
    </row>
    <row r="49" spans="1:4">
      <c r="A49" s="275"/>
      <c r="B49" s="275"/>
      <c r="C49" s="276"/>
      <c r="D49" s="269"/>
    </row>
  </sheetData>
  <mergeCells count="28"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workbookViewId="0">
      <selection activeCell="A56" sqref="A56"/>
    </sheetView>
  </sheetViews>
  <sheetFormatPr defaultRowHeight="15"/>
  <cols>
    <col min="1" max="1" width="31.85546875" style="268" customWidth="1"/>
    <col min="2" max="2" width="33.28515625" style="268" customWidth="1"/>
    <col min="3" max="3" width="20.140625" style="268" customWidth="1"/>
    <col min="4" max="4" width="20.28515625" style="268" customWidth="1"/>
  </cols>
  <sheetData>
    <row r="1" spans="1:4" ht="15.75" thickBot="1">
      <c r="A1" s="277" t="s">
        <v>507</v>
      </c>
      <c r="B1" s="278"/>
      <c r="C1" s="278"/>
      <c r="D1" s="279"/>
    </row>
    <row r="2" spans="1:4">
      <c r="A2" s="311" t="s">
        <v>508</v>
      </c>
      <c r="B2" s="280"/>
      <c r="C2" s="281" t="s">
        <v>509</v>
      </c>
      <c r="D2" s="282"/>
    </row>
    <row r="3" spans="1:4" ht="15.75">
      <c r="A3" s="312" t="s">
        <v>510</v>
      </c>
      <c r="B3" s="283" t="s">
        <v>556</v>
      </c>
      <c r="C3" s="284" t="s">
        <v>512</v>
      </c>
      <c r="D3" s="285"/>
    </row>
    <row r="4" spans="1:4" ht="15.75">
      <c r="A4" s="313" t="s">
        <v>599</v>
      </c>
      <c r="B4" s="283" t="s">
        <v>557</v>
      </c>
      <c r="C4" s="286" t="s">
        <v>514</v>
      </c>
      <c r="D4" s="285"/>
    </row>
    <row r="5" spans="1:4" ht="15.75">
      <c r="A5" s="313" t="s">
        <v>600</v>
      </c>
      <c r="B5" s="283" t="s">
        <v>558</v>
      </c>
      <c r="C5" s="284" t="s">
        <v>516</v>
      </c>
      <c r="D5" s="285"/>
    </row>
    <row r="6" spans="1:4">
      <c r="A6" s="314" t="s">
        <v>601</v>
      </c>
      <c r="B6" s="280"/>
      <c r="C6" s="287" t="s">
        <v>517</v>
      </c>
      <c r="D6" s="288"/>
    </row>
    <row r="7" spans="1:4">
      <c r="A7" s="312" t="s">
        <v>518</v>
      </c>
      <c r="B7" s="280"/>
      <c r="C7" s="289" t="s">
        <v>519</v>
      </c>
      <c r="D7" s="290"/>
    </row>
    <row r="8" spans="1:4">
      <c r="A8" s="315" t="s">
        <v>602</v>
      </c>
      <c r="B8" s="291" t="s">
        <v>520</v>
      </c>
      <c r="C8" s="289"/>
      <c r="D8" s="290"/>
    </row>
    <row r="9" spans="1:4" ht="15.75" thickBot="1">
      <c r="A9" s="292"/>
      <c r="B9" s="248" t="str">
        <f>[1]fundusz!B9</f>
        <v>31.12.2019 r.</v>
      </c>
      <c r="C9" s="293"/>
      <c r="D9" s="294"/>
    </row>
    <row r="10" spans="1:4" ht="15.75" thickBot="1">
      <c r="A10" s="280"/>
      <c r="B10" s="295"/>
      <c r="C10" s="295"/>
      <c r="D10" s="282"/>
    </row>
    <row r="11" spans="1:4">
      <c r="A11" s="296"/>
      <c r="B11" s="297"/>
      <c r="C11" s="298" t="s">
        <v>522</v>
      </c>
      <c r="D11" s="298" t="s">
        <v>522</v>
      </c>
    </row>
    <row r="12" spans="1:4">
      <c r="A12" s="286"/>
      <c r="B12" s="299"/>
      <c r="C12" s="300" t="s">
        <v>523</v>
      </c>
      <c r="D12" s="300" t="s">
        <v>523</v>
      </c>
    </row>
    <row r="13" spans="1:4" ht="15.75" thickBot="1">
      <c r="A13" s="301"/>
      <c r="B13" s="302"/>
      <c r="C13" s="300" t="s">
        <v>524</v>
      </c>
      <c r="D13" s="300" t="s">
        <v>525</v>
      </c>
    </row>
    <row r="14" spans="1:4">
      <c r="A14" s="512" t="s">
        <v>559</v>
      </c>
      <c r="B14" s="526"/>
      <c r="C14" s="303">
        <v>676077.84</v>
      </c>
      <c r="D14" s="303">
        <v>668229.75</v>
      </c>
    </row>
    <row r="15" spans="1:4">
      <c r="A15" s="510" t="s">
        <v>560</v>
      </c>
      <c r="B15" s="516"/>
      <c r="C15" s="264">
        <v>676077.84</v>
      </c>
      <c r="D15" s="264">
        <v>668229.75</v>
      </c>
    </row>
    <row r="16" spans="1:4" ht="26.25" customHeight="1">
      <c r="A16" s="517" t="s">
        <v>561</v>
      </c>
      <c r="B16" s="521"/>
      <c r="C16" s="264">
        <v>0</v>
      </c>
      <c r="D16" s="264">
        <v>0</v>
      </c>
    </row>
    <row r="17" spans="1:4">
      <c r="A17" s="304" t="s">
        <v>562</v>
      </c>
      <c r="B17" s="305"/>
      <c r="C17" s="264">
        <v>0</v>
      </c>
      <c r="D17" s="264">
        <v>0</v>
      </c>
    </row>
    <row r="18" spans="1:4">
      <c r="A18" s="510" t="s">
        <v>563</v>
      </c>
      <c r="B18" s="516"/>
      <c r="C18" s="264">
        <v>0</v>
      </c>
      <c r="D18" s="264">
        <v>0</v>
      </c>
    </row>
    <row r="19" spans="1:4">
      <c r="A19" s="510" t="s">
        <v>564</v>
      </c>
      <c r="B19" s="516"/>
      <c r="C19" s="264">
        <v>0</v>
      </c>
      <c r="D19" s="264">
        <v>0</v>
      </c>
    </row>
    <row r="20" spans="1:4">
      <c r="A20" s="525" t="s">
        <v>565</v>
      </c>
      <c r="B20" s="516"/>
      <c r="C20" s="264">
        <v>0</v>
      </c>
      <c r="D20" s="264">
        <v>0</v>
      </c>
    </row>
    <row r="21" spans="1:4">
      <c r="A21" s="529" t="s">
        <v>566</v>
      </c>
      <c r="B21" s="530"/>
      <c r="C21" s="306">
        <v>10048099.809999999</v>
      </c>
      <c r="D21" s="306">
        <v>11208662.540000003</v>
      </c>
    </row>
    <row r="22" spans="1:4">
      <c r="A22" s="531" t="s">
        <v>567</v>
      </c>
      <c r="B22" s="532"/>
      <c r="C22" s="264">
        <v>210564.52</v>
      </c>
      <c r="D22" s="264">
        <v>226086.52</v>
      </c>
    </row>
    <row r="23" spans="1:4">
      <c r="A23" s="531" t="s">
        <v>568</v>
      </c>
      <c r="B23" s="532"/>
      <c r="C23" s="264">
        <v>995586.64</v>
      </c>
      <c r="D23" s="264">
        <v>927368.03999999992</v>
      </c>
    </row>
    <row r="24" spans="1:4">
      <c r="A24" s="531" t="s">
        <v>569</v>
      </c>
      <c r="B24" s="532"/>
      <c r="C24" s="264">
        <v>766815.49</v>
      </c>
      <c r="D24" s="264">
        <v>889112.57000000007</v>
      </c>
    </row>
    <row r="25" spans="1:4">
      <c r="A25" s="531" t="s">
        <v>570</v>
      </c>
      <c r="B25" s="532"/>
      <c r="C25" s="264">
        <v>44280</v>
      </c>
      <c r="D25" s="264">
        <v>52740</v>
      </c>
    </row>
    <row r="26" spans="1:4">
      <c r="A26" s="531" t="s">
        <v>571</v>
      </c>
      <c r="B26" s="532"/>
      <c r="C26" s="264">
        <v>6438317.2000000002</v>
      </c>
      <c r="D26" s="264">
        <v>7261660.5300000003</v>
      </c>
    </row>
    <row r="27" spans="1:4">
      <c r="A27" s="531" t="s">
        <v>572</v>
      </c>
      <c r="B27" s="532"/>
      <c r="C27" s="264">
        <v>1539587.9200000002</v>
      </c>
      <c r="D27" s="264">
        <v>1730860.7300000002</v>
      </c>
    </row>
    <row r="28" spans="1:4">
      <c r="A28" s="531" t="s">
        <v>573</v>
      </c>
      <c r="B28" s="532"/>
      <c r="C28" s="264">
        <v>5686.8599999999969</v>
      </c>
      <c r="D28" s="264">
        <v>60898.87999999999</v>
      </c>
    </row>
    <row r="29" spans="1:4">
      <c r="A29" s="531" t="s">
        <v>574</v>
      </c>
      <c r="B29" s="532"/>
      <c r="C29" s="264">
        <v>0</v>
      </c>
      <c r="D29" s="264">
        <v>0</v>
      </c>
    </row>
    <row r="30" spans="1:4">
      <c r="A30" s="531" t="s">
        <v>575</v>
      </c>
      <c r="B30" s="532"/>
      <c r="C30" s="264">
        <v>47261.18</v>
      </c>
      <c r="D30" s="264">
        <v>59935.270000000004</v>
      </c>
    </row>
    <row r="31" spans="1:4">
      <c r="A31" s="531" t="s">
        <v>576</v>
      </c>
      <c r="B31" s="532"/>
      <c r="C31" s="264">
        <v>0</v>
      </c>
      <c r="D31" s="264">
        <v>0</v>
      </c>
    </row>
    <row r="32" spans="1:4">
      <c r="A32" s="527" t="s">
        <v>577</v>
      </c>
      <c r="B32" s="528"/>
      <c r="C32" s="306">
        <v>-9372021.9699999988</v>
      </c>
      <c r="D32" s="306">
        <v>-10540432.790000003</v>
      </c>
    </row>
    <row r="33" spans="1:4">
      <c r="A33" s="529" t="s">
        <v>578</v>
      </c>
      <c r="B33" s="530"/>
      <c r="C33" s="306">
        <v>86054.16</v>
      </c>
      <c r="D33" s="306">
        <v>119035.90999999999</v>
      </c>
    </row>
    <row r="34" spans="1:4">
      <c r="A34" s="531" t="s">
        <v>579</v>
      </c>
      <c r="B34" s="532"/>
      <c r="C34" s="264">
        <v>0</v>
      </c>
      <c r="D34" s="264">
        <v>0</v>
      </c>
    </row>
    <row r="35" spans="1:4">
      <c r="A35" s="531" t="s">
        <v>580</v>
      </c>
      <c r="B35" s="532"/>
      <c r="C35" s="264">
        <v>0</v>
      </c>
      <c r="D35" s="264">
        <v>0</v>
      </c>
    </row>
    <row r="36" spans="1:4">
      <c r="A36" s="531" t="s">
        <v>581</v>
      </c>
      <c r="B36" s="532"/>
      <c r="C36" s="264">
        <v>86054.16</v>
      </c>
      <c r="D36" s="264">
        <v>119035.90999999999</v>
      </c>
    </row>
    <row r="37" spans="1:4">
      <c r="A37" s="527" t="s">
        <v>582</v>
      </c>
      <c r="B37" s="528"/>
      <c r="C37" s="306">
        <v>0</v>
      </c>
      <c r="D37" s="306">
        <v>697.3</v>
      </c>
    </row>
    <row r="38" spans="1:4" ht="40.5" customHeight="1">
      <c r="A38" s="533" t="s">
        <v>583</v>
      </c>
      <c r="B38" s="534"/>
      <c r="C38" s="264">
        <v>0</v>
      </c>
      <c r="D38" s="264">
        <v>0</v>
      </c>
    </row>
    <row r="39" spans="1:4">
      <c r="A39" s="510" t="s">
        <v>584</v>
      </c>
      <c r="B39" s="516"/>
      <c r="C39" s="264">
        <v>0</v>
      </c>
      <c r="D39" s="264">
        <v>697.3</v>
      </c>
    </row>
    <row r="40" spans="1:4">
      <c r="A40" s="529" t="s">
        <v>585</v>
      </c>
      <c r="B40" s="530"/>
      <c r="C40" s="306">
        <v>-9285967.8099999987</v>
      </c>
      <c r="D40" s="306">
        <v>-10422094.180000003</v>
      </c>
    </row>
    <row r="41" spans="1:4">
      <c r="A41" s="529" t="s">
        <v>586</v>
      </c>
      <c r="B41" s="530"/>
      <c r="C41" s="306">
        <v>310.35000000000002</v>
      </c>
      <c r="D41" s="306">
        <v>233.94</v>
      </c>
    </row>
    <row r="42" spans="1:4">
      <c r="A42" s="531" t="s">
        <v>587</v>
      </c>
      <c r="B42" s="532"/>
      <c r="C42" s="264">
        <v>0</v>
      </c>
      <c r="D42" s="264">
        <v>0</v>
      </c>
    </row>
    <row r="43" spans="1:4">
      <c r="A43" s="531" t="s">
        <v>588</v>
      </c>
      <c r="B43" s="532"/>
      <c r="C43" s="264">
        <v>310.35000000000002</v>
      </c>
      <c r="D43" s="264">
        <v>233.94</v>
      </c>
    </row>
    <row r="44" spans="1:4">
      <c r="A44" s="531" t="s">
        <v>589</v>
      </c>
      <c r="B44" s="532"/>
      <c r="C44" s="264">
        <v>0</v>
      </c>
      <c r="D44" s="264">
        <v>0</v>
      </c>
    </row>
    <row r="45" spans="1:4">
      <c r="A45" s="529" t="s">
        <v>590</v>
      </c>
      <c r="B45" s="530"/>
      <c r="C45" s="306">
        <v>0</v>
      </c>
      <c r="D45" s="306">
        <v>0</v>
      </c>
    </row>
    <row r="46" spans="1:4">
      <c r="A46" s="531" t="s">
        <v>591</v>
      </c>
      <c r="B46" s="532"/>
      <c r="C46" s="264">
        <v>0</v>
      </c>
      <c r="D46" s="264">
        <v>0</v>
      </c>
    </row>
    <row r="47" spans="1:4">
      <c r="A47" s="531" t="s">
        <v>592</v>
      </c>
      <c r="B47" s="532"/>
      <c r="C47" s="264">
        <v>0</v>
      </c>
      <c r="D47" s="264">
        <v>0</v>
      </c>
    </row>
    <row r="48" spans="1:4">
      <c r="A48" s="537" t="s">
        <v>593</v>
      </c>
      <c r="B48" s="538"/>
      <c r="C48" s="306">
        <v>-9285657.459999999</v>
      </c>
      <c r="D48" s="306">
        <v>-10421860.240000002</v>
      </c>
    </row>
    <row r="49" spans="1:4">
      <c r="A49" s="537" t="s">
        <v>594</v>
      </c>
      <c r="B49" s="538"/>
      <c r="C49" s="306">
        <v>0</v>
      </c>
      <c r="D49" s="306">
        <v>0</v>
      </c>
    </row>
    <row r="50" spans="1:4">
      <c r="A50" s="539" t="s">
        <v>595</v>
      </c>
      <c r="B50" s="540"/>
      <c r="C50" s="306">
        <v>10270.39</v>
      </c>
      <c r="D50" s="306">
        <v>7902.18</v>
      </c>
    </row>
    <row r="51" spans="1:4" ht="15.75" thickBot="1">
      <c r="A51" s="535" t="s">
        <v>596</v>
      </c>
      <c r="B51" s="536"/>
      <c r="C51" s="307">
        <v>-9295927.8499999978</v>
      </c>
      <c r="D51" s="307">
        <v>-10429762.420000004</v>
      </c>
    </row>
    <row r="52" spans="1:4">
      <c r="A52" s="266"/>
      <c r="B52" s="267"/>
    </row>
    <row r="53" spans="1:4">
      <c r="A53" s="266"/>
    </row>
    <row r="54" spans="1:4">
      <c r="A54" s="280"/>
    </row>
    <row r="55" spans="1:4">
      <c r="A55" s="280"/>
    </row>
    <row r="56" spans="1:4">
      <c r="A56" s="280"/>
    </row>
    <row r="57" spans="1:4">
      <c r="A57" s="280"/>
    </row>
    <row r="58" spans="1:4">
      <c r="A58" s="280"/>
      <c r="B58" s="308"/>
      <c r="C58" s="308"/>
      <c r="D58" s="308"/>
    </row>
    <row r="59" spans="1:4">
      <c r="A59" s="267" t="str">
        <f>[1]fundusz!A46</f>
        <v>.........................               2020.  03.  26.                 ..........................</v>
      </c>
    </row>
    <row r="60" spans="1:4">
      <c r="A60" s="308" t="s">
        <v>554</v>
      </c>
    </row>
  </sheetData>
  <mergeCells count="37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workbookViewId="0">
      <selection activeCell="H3" sqref="H3:I18"/>
    </sheetView>
  </sheetViews>
  <sheetFormatPr defaultRowHeight="15"/>
  <cols>
    <col min="1" max="1" width="33.28515625" style="226" customWidth="1"/>
    <col min="2" max="2" width="21.42578125" style="226" customWidth="1"/>
    <col min="3" max="3" width="22" style="226" customWidth="1"/>
    <col min="4" max="4" width="36.140625" style="226" customWidth="1"/>
    <col min="5" max="5" width="22.28515625" style="226" customWidth="1"/>
    <col min="6" max="6" width="23.28515625" style="226" customWidth="1"/>
  </cols>
  <sheetData>
    <row r="1" spans="1:9" ht="15" customHeight="1">
      <c r="A1" s="545" t="s">
        <v>597</v>
      </c>
      <c r="B1" s="547" t="s">
        <v>430</v>
      </c>
      <c r="C1" s="548"/>
      <c r="D1" s="549"/>
      <c r="E1" s="552" t="s">
        <v>431</v>
      </c>
      <c r="F1" s="553"/>
    </row>
    <row r="2" spans="1:9">
      <c r="A2" s="546"/>
      <c r="B2" s="550"/>
      <c r="C2" s="542"/>
      <c r="D2" s="551"/>
      <c r="E2" s="554"/>
      <c r="F2" s="555"/>
    </row>
    <row r="3" spans="1:9">
      <c r="A3" s="546"/>
      <c r="B3" s="550"/>
      <c r="C3" s="542"/>
      <c r="D3" s="551"/>
      <c r="E3" s="554"/>
      <c r="F3" s="555"/>
    </row>
    <row r="4" spans="1:9" ht="27.75" customHeight="1">
      <c r="A4" s="546"/>
      <c r="B4" s="550"/>
      <c r="C4" s="542"/>
      <c r="D4" s="551"/>
      <c r="E4" s="554"/>
      <c r="F4" s="555"/>
    </row>
    <row r="5" spans="1:9">
      <c r="A5" s="208" t="s">
        <v>432</v>
      </c>
      <c r="B5" s="556" t="s">
        <v>433</v>
      </c>
      <c r="C5" s="557"/>
      <c r="D5" s="558"/>
      <c r="E5" s="562"/>
      <c r="F5" s="563"/>
    </row>
    <row r="6" spans="1:9">
      <c r="A6" s="209" t="s">
        <v>598</v>
      </c>
      <c r="B6" s="559"/>
      <c r="C6" s="560"/>
      <c r="D6" s="561"/>
      <c r="E6" s="564"/>
      <c r="F6" s="565"/>
    </row>
    <row r="7" spans="1:9" s="226" customFormat="1" ht="22.5" customHeight="1">
      <c r="A7" s="210" t="s">
        <v>434</v>
      </c>
      <c r="B7" s="211" t="s">
        <v>49</v>
      </c>
      <c r="C7" s="211" t="s">
        <v>50</v>
      </c>
      <c r="D7" s="210" t="s">
        <v>435</v>
      </c>
      <c r="E7" s="211" t="s">
        <v>49</v>
      </c>
      <c r="F7" s="211" t="s">
        <v>50</v>
      </c>
      <c r="G7" s="309"/>
      <c r="H7"/>
      <c r="I7"/>
    </row>
    <row r="8" spans="1:9" s="226" customFormat="1" ht="17.25" customHeight="1">
      <c r="A8" s="212" t="s">
        <v>436</v>
      </c>
      <c r="B8" s="213">
        <f>B9+B10+B20+B21+B25+B26</f>
        <v>6053218.4400000004</v>
      </c>
      <c r="C8" s="213">
        <f>C9+C10+C20+C21+C25+C26</f>
        <v>6404410.3000000007</v>
      </c>
      <c r="D8" s="214" t="s">
        <v>437</v>
      </c>
      <c r="E8" s="213">
        <f>E9+E10+E14+E13</f>
        <v>5497732.2200000007</v>
      </c>
      <c r="F8" s="213">
        <f>F9+F10+F14+F13</f>
        <v>5622873.1400000006</v>
      </c>
      <c r="G8" s="310"/>
      <c r="H8"/>
      <c r="I8"/>
    </row>
    <row r="9" spans="1:9" s="226" customFormat="1" ht="27" customHeight="1">
      <c r="A9" s="212" t="s">
        <v>438</v>
      </c>
      <c r="B9" s="215">
        <v>0</v>
      </c>
      <c r="C9" s="215">
        <v>0</v>
      </c>
      <c r="D9" s="214" t="s">
        <v>439</v>
      </c>
      <c r="E9" s="215">
        <v>14793660.07</v>
      </c>
      <c r="F9" s="215">
        <v>16052635.560000001</v>
      </c>
      <c r="G9" s="310"/>
      <c r="H9"/>
      <c r="I9"/>
    </row>
    <row r="10" spans="1:9" s="226" customFormat="1" ht="16.5" customHeight="1">
      <c r="A10" s="212" t="s">
        <v>440</v>
      </c>
      <c r="B10" s="215">
        <f>B11+B18+B19</f>
        <v>6053218.4400000004</v>
      </c>
      <c r="C10" s="215">
        <f>C11+C18+C19</f>
        <v>6404410.3000000007</v>
      </c>
      <c r="D10" s="214" t="s">
        <v>441</v>
      </c>
      <c r="E10" s="215">
        <f>E11+E12</f>
        <v>-9295927.8499999996</v>
      </c>
      <c r="F10" s="215">
        <f>F11+F12</f>
        <v>-10429762.42</v>
      </c>
      <c r="G10" s="310"/>
      <c r="H10"/>
      <c r="I10"/>
    </row>
    <row r="11" spans="1:9" s="226" customFormat="1" ht="16.5" customHeight="1">
      <c r="A11" s="212" t="s">
        <v>442</v>
      </c>
      <c r="B11" s="215">
        <f>B12+SUM(B14:B17)</f>
        <v>6053218.4400000004</v>
      </c>
      <c r="C11" s="215">
        <f>C12+SUM(C14:C17)</f>
        <v>6404410.3000000007</v>
      </c>
      <c r="D11" s="216" t="s">
        <v>443</v>
      </c>
      <c r="E11" s="217">
        <f>31048.69-10270.39</f>
        <v>20778.3</v>
      </c>
      <c r="F11" s="217"/>
      <c r="G11" s="310"/>
      <c r="H11"/>
      <c r="I11"/>
    </row>
    <row r="12" spans="1:9" s="226" customFormat="1" ht="16.5" customHeight="1">
      <c r="A12" s="218" t="s">
        <v>444</v>
      </c>
      <c r="B12" s="217">
        <v>0</v>
      </c>
      <c r="C12" s="217">
        <v>0</v>
      </c>
      <c r="D12" s="216" t="s">
        <v>445</v>
      </c>
      <c r="E12" s="217">
        <v>-9316706.1500000004</v>
      </c>
      <c r="F12" s="217">
        <v>-10429762.42</v>
      </c>
      <c r="G12" s="310"/>
      <c r="H12"/>
      <c r="I12"/>
    </row>
    <row r="13" spans="1:9" s="226" customFormat="1" ht="64.5" customHeight="1">
      <c r="A13" s="218" t="s">
        <v>446</v>
      </c>
      <c r="B13" s="217">
        <v>0</v>
      </c>
      <c r="C13" s="217">
        <v>0</v>
      </c>
      <c r="D13" s="214" t="s">
        <v>447</v>
      </c>
      <c r="E13" s="215">
        <v>0</v>
      </c>
      <c r="F13" s="215">
        <v>0</v>
      </c>
      <c r="G13" s="310"/>
      <c r="H13"/>
      <c r="I13"/>
    </row>
    <row r="14" spans="1:9" s="226" customFormat="1" ht="30">
      <c r="A14" s="218" t="s">
        <v>448</v>
      </c>
      <c r="B14" s="219">
        <v>5947701.5700000003</v>
      </c>
      <c r="C14" s="219">
        <f>3914442.66+4338021.37-826801.22-1128819.82+30812.38</f>
        <v>6327655.3700000001</v>
      </c>
      <c r="D14" s="214" t="s">
        <v>449</v>
      </c>
      <c r="E14" s="215">
        <v>0</v>
      </c>
      <c r="F14" s="215">
        <v>0</v>
      </c>
      <c r="G14" s="310"/>
      <c r="H14"/>
      <c r="I14"/>
    </row>
    <row r="15" spans="1:9" s="226" customFormat="1">
      <c r="A15" s="218" t="s">
        <v>450</v>
      </c>
      <c r="B15" s="219">
        <v>7575.23</v>
      </c>
      <c r="C15" s="219">
        <f>228182.69-221869.99</f>
        <v>6312.7000000000116</v>
      </c>
      <c r="D15" s="214" t="s">
        <v>451</v>
      </c>
      <c r="E15" s="215">
        <v>0</v>
      </c>
      <c r="F15" s="215">
        <v>0</v>
      </c>
      <c r="G15" s="310"/>
      <c r="H15"/>
      <c r="I15"/>
    </row>
    <row r="16" spans="1:9" s="226" customFormat="1">
      <c r="A16" s="218" t="s">
        <v>452</v>
      </c>
      <c r="B16" s="219">
        <v>0</v>
      </c>
      <c r="C16" s="219">
        <v>0</v>
      </c>
      <c r="D16" s="214" t="s">
        <v>453</v>
      </c>
      <c r="E16" s="215">
        <v>0</v>
      </c>
      <c r="F16" s="215">
        <v>0</v>
      </c>
      <c r="G16" s="310"/>
      <c r="H16"/>
      <c r="I16"/>
    </row>
    <row r="17" spans="1:9" s="226" customFormat="1" ht="33" customHeight="1">
      <c r="A17" s="218" t="s">
        <v>454</v>
      </c>
      <c r="B17" s="219">
        <v>97941.64</v>
      </c>
      <c r="C17" s="219">
        <f>1286919.59-1216477.36</f>
        <v>70442.229999999981</v>
      </c>
      <c r="D17" s="214" t="s">
        <v>455</v>
      </c>
      <c r="E17" s="220">
        <f>E18+E19+E30+E31</f>
        <v>1003520.29</v>
      </c>
      <c r="F17" s="220">
        <f>F18+F19+F30+F31</f>
        <v>1100067.69</v>
      </c>
      <c r="G17" s="310"/>
      <c r="H17"/>
      <c r="I17"/>
    </row>
    <row r="18" spans="1:9" s="226" customFormat="1" ht="28.5">
      <c r="A18" s="212" t="s">
        <v>456</v>
      </c>
      <c r="B18" s="215">
        <v>0</v>
      </c>
      <c r="C18" s="215">
        <v>0</v>
      </c>
      <c r="D18" s="216" t="s">
        <v>457</v>
      </c>
      <c r="E18" s="215">
        <v>0</v>
      </c>
      <c r="F18" s="215">
        <v>0</v>
      </c>
      <c r="G18" s="310"/>
      <c r="H18"/>
      <c r="I18"/>
    </row>
    <row r="19" spans="1:9" s="226" customFormat="1" ht="32.25" customHeight="1">
      <c r="A19" s="212" t="s">
        <v>458</v>
      </c>
      <c r="B19" s="215">
        <v>0</v>
      </c>
      <c r="C19" s="215">
        <v>0</v>
      </c>
      <c r="D19" s="214" t="s">
        <v>459</v>
      </c>
      <c r="E19" s="221">
        <f>SUM(E20:E27)</f>
        <v>1003520.29</v>
      </c>
      <c r="F19" s="221">
        <f>SUM(F20:F27)</f>
        <v>1100067.69</v>
      </c>
      <c r="G19" s="310"/>
      <c r="H19" s="310"/>
    </row>
    <row r="20" spans="1:9" s="226" customFormat="1" ht="17.25" customHeight="1">
      <c r="A20" s="212" t="s">
        <v>460</v>
      </c>
      <c r="B20" s="215">
        <v>0</v>
      </c>
      <c r="C20" s="215">
        <v>0</v>
      </c>
      <c r="D20" s="216" t="s">
        <v>461</v>
      </c>
      <c r="E20" s="217">
        <v>31036.639999999999</v>
      </c>
      <c r="F20" s="217">
        <v>22395.74</v>
      </c>
      <c r="G20" s="310"/>
      <c r="H20" s="310"/>
    </row>
    <row r="21" spans="1:9" s="226" customFormat="1" ht="29.25" customHeight="1">
      <c r="A21" s="212" t="s">
        <v>462</v>
      </c>
      <c r="B21" s="215">
        <f>SUM(B22:B24)</f>
        <v>0</v>
      </c>
      <c r="C21" s="215">
        <f>SUM(C22:C24)</f>
        <v>0</v>
      </c>
      <c r="D21" s="216" t="s">
        <v>463</v>
      </c>
      <c r="E21" s="217">
        <v>51364.39</v>
      </c>
      <c r="F21" s="217">
        <v>92346.18</v>
      </c>
      <c r="G21" s="310"/>
      <c r="H21" s="310"/>
    </row>
    <row r="22" spans="1:9" s="226" customFormat="1" ht="30">
      <c r="A22" s="218" t="s">
        <v>464</v>
      </c>
      <c r="B22" s="217">
        <v>0</v>
      </c>
      <c r="C22" s="217">
        <v>0</v>
      </c>
      <c r="D22" s="216" t="s">
        <v>465</v>
      </c>
      <c r="E22" s="217">
        <v>187394.21</v>
      </c>
      <c r="F22" s="217">
        <v>328660.62</v>
      </c>
      <c r="G22" s="310"/>
      <c r="H22" s="310"/>
    </row>
    <row r="23" spans="1:9" s="226" customFormat="1" ht="14.25" customHeight="1">
      <c r="A23" s="218" t="s">
        <v>466</v>
      </c>
      <c r="B23" s="217">
        <v>0</v>
      </c>
      <c r="C23" s="217">
        <v>0</v>
      </c>
      <c r="D23" s="216" t="s">
        <v>467</v>
      </c>
      <c r="E23" s="217">
        <v>323735.64</v>
      </c>
      <c r="F23" s="217">
        <v>372059.38</v>
      </c>
      <c r="G23" s="310"/>
      <c r="H23" s="310"/>
    </row>
    <row r="24" spans="1:9" s="226" customFormat="1" ht="30.75" customHeight="1">
      <c r="A24" s="218" t="s">
        <v>468</v>
      </c>
      <c r="B24" s="217">
        <v>0</v>
      </c>
      <c r="C24" s="217">
        <v>0</v>
      </c>
      <c r="D24" s="216" t="s">
        <v>469</v>
      </c>
      <c r="E24" s="217">
        <v>0</v>
      </c>
      <c r="F24" s="217">
        <v>0</v>
      </c>
      <c r="G24" s="310"/>
      <c r="H24" s="310"/>
    </row>
    <row r="25" spans="1:9" s="226" customFormat="1" ht="33" customHeight="1">
      <c r="A25" s="212" t="s">
        <v>470</v>
      </c>
      <c r="B25" s="215">
        <v>0</v>
      </c>
      <c r="C25" s="215">
        <v>0</v>
      </c>
      <c r="D25" s="216" t="s">
        <v>471</v>
      </c>
      <c r="E25" s="222">
        <v>19873.509999999998</v>
      </c>
      <c r="F25" s="222">
        <v>0</v>
      </c>
      <c r="G25" s="310"/>
      <c r="H25" s="310"/>
    </row>
    <row r="26" spans="1:9" s="226" customFormat="1" ht="47.25" customHeight="1">
      <c r="A26" s="212" t="s">
        <v>472</v>
      </c>
      <c r="B26" s="215">
        <v>0</v>
      </c>
      <c r="C26" s="215">
        <v>0</v>
      </c>
      <c r="D26" s="216" t="s">
        <v>473</v>
      </c>
      <c r="E26" s="217">
        <v>229829.47</v>
      </c>
      <c r="F26" s="217">
        <v>138588.25</v>
      </c>
      <c r="G26" s="310"/>
      <c r="H26" s="310"/>
    </row>
    <row r="27" spans="1:9" s="226" customFormat="1">
      <c r="A27" s="212" t="s">
        <v>474</v>
      </c>
      <c r="B27" s="215">
        <f>B28+B33+B39+B47</f>
        <v>448034.07</v>
      </c>
      <c r="C27" s="215">
        <f>C28+C33+C39+C47</f>
        <v>318530.53000000003</v>
      </c>
      <c r="D27" s="216" t="s">
        <v>475</v>
      </c>
      <c r="E27" s="217">
        <f>E28+E29</f>
        <v>160286.43</v>
      </c>
      <c r="F27" s="217">
        <f>F28+F29</f>
        <v>146017.51999999999</v>
      </c>
      <c r="G27" s="310"/>
      <c r="H27" s="310"/>
    </row>
    <row r="28" spans="1:9" s="226" customFormat="1" ht="30">
      <c r="A28" s="212" t="s">
        <v>476</v>
      </c>
      <c r="B28" s="215">
        <f>SUM(B29:B32)</f>
        <v>19930.259999999998</v>
      </c>
      <c r="C28" s="215">
        <f>SUM(C29:C32)</f>
        <v>9304.98</v>
      </c>
      <c r="D28" s="216" t="s">
        <v>477</v>
      </c>
      <c r="E28" s="217">
        <v>160286.43</v>
      </c>
      <c r="F28" s="217">
        <v>146017.51999999999</v>
      </c>
      <c r="G28" s="310"/>
      <c r="H28" s="310"/>
    </row>
    <row r="29" spans="1:9" s="226" customFormat="1">
      <c r="A29" s="218" t="s">
        <v>478</v>
      </c>
      <c r="B29" s="217">
        <v>19930.259999999998</v>
      </c>
      <c r="C29" s="217">
        <v>9304.98</v>
      </c>
      <c r="D29" s="216" t="s">
        <v>479</v>
      </c>
      <c r="E29" s="217">
        <v>0</v>
      </c>
      <c r="F29" s="217">
        <v>0</v>
      </c>
      <c r="G29" s="310"/>
      <c r="H29" s="310"/>
    </row>
    <row r="30" spans="1:9" s="226" customFormat="1">
      <c r="A30" s="218" t="s">
        <v>480</v>
      </c>
      <c r="B30" s="217">
        <v>0</v>
      </c>
      <c r="C30" s="217">
        <v>0</v>
      </c>
      <c r="D30" s="214" t="s">
        <v>481</v>
      </c>
      <c r="E30" s="213">
        <v>0</v>
      </c>
      <c r="F30" s="213">
        <v>0</v>
      </c>
      <c r="G30" s="310"/>
      <c r="H30" s="310"/>
    </row>
    <row r="31" spans="1:9" s="226" customFormat="1">
      <c r="A31" s="218" t="s">
        <v>482</v>
      </c>
      <c r="B31" s="217">
        <v>0</v>
      </c>
      <c r="C31" s="217">
        <v>0</v>
      </c>
      <c r="D31" s="214" t="s">
        <v>483</v>
      </c>
      <c r="E31" s="215">
        <f>E32+E33</f>
        <v>0</v>
      </c>
      <c r="F31" s="215">
        <f>F32+F33</f>
        <v>0</v>
      </c>
      <c r="G31" s="310"/>
      <c r="H31" s="310"/>
    </row>
    <row r="32" spans="1:9" s="226" customFormat="1" ht="30">
      <c r="A32" s="218" t="s">
        <v>484</v>
      </c>
      <c r="B32" s="217">
        <v>0</v>
      </c>
      <c r="C32" s="217">
        <v>0</v>
      </c>
      <c r="D32" s="216" t="s">
        <v>485</v>
      </c>
      <c r="E32" s="217">
        <v>0</v>
      </c>
      <c r="F32" s="217">
        <v>0</v>
      </c>
      <c r="G32" s="310"/>
      <c r="H32" s="310"/>
    </row>
    <row r="33" spans="1:8" s="226" customFormat="1" ht="30.75" customHeight="1">
      <c r="A33" s="212" t="s">
        <v>486</v>
      </c>
      <c r="B33" s="215">
        <f>SUM(B34:B38)</f>
        <v>66475.94</v>
      </c>
      <c r="C33" s="215">
        <f>SUM(C34:C38)</f>
        <v>52293.86</v>
      </c>
      <c r="D33" s="216" t="s">
        <v>487</v>
      </c>
      <c r="E33" s="217">
        <v>0</v>
      </c>
      <c r="F33" s="217">
        <v>0</v>
      </c>
      <c r="G33" s="310"/>
      <c r="H33" s="310"/>
    </row>
    <row r="34" spans="1:8" s="226" customFormat="1">
      <c r="A34" s="218" t="s">
        <v>488</v>
      </c>
      <c r="B34" s="217">
        <v>7654.6</v>
      </c>
      <c r="C34" s="217">
        <v>13923.54</v>
      </c>
      <c r="D34" s="216"/>
      <c r="E34" s="215"/>
      <c r="F34" s="215"/>
      <c r="G34" s="310"/>
      <c r="H34" s="310"/>
    </row>
    <row r="35" spans="1:8" s="226" customFormat="1">
      <c r="A35" s="218" t="s">
        <v>489</v>
      </c>
      <c r="B35" s="217">
        <v>0</v>
      </c>
      <c r="C35" s="217">
        <v>10</v>
      </c>
      <c r="D35" s="216"/>
      <c r="E35" s="215"/>
      <c r="F35" s="215"/>
      <c r="G35" s="310"/>
      <c r="H35" s="310"/>
    </row>
    <row r="36" spans="1:8" s="226" customFormat="1" ht="30">
      <c r="A36" s="218" t="s">
        <v>490</v>
      </c>
      <c r="B36" s="217">
        <v>0</v>
      </c>
      <c r="C36" s="217">
        <v>0</v>
      </c>
      <c r="D36" s="216"/>
      <c r="E36" s="215"/>
      <c r="F36" s="215"/>
      <c r="G36" s="310"/>
      <c r="H36" s="310"/>
    </row>
    <row r="37" spans="1:8" s="226" customFormat="1" ht="23.25" customHeight="1">
      <c r="A37" s="218" t="s">
        <v>491</v>
      </c>
      <c r="B37" s="217">
        <v>58821.34</v>
      </c>
      <c r="C37" s="217">
        <v>38360.32</v>
      </c>
      <c r="D37" s="214"/>
      <c r="E37" s="215"/>
      <c r="F37" s="215"/>
      <c r="G37" s="310"/>
      <c r="H37" s="310"/>
    </row>
    <row r="38" spans="1:8" s="226" customFormat="1" ht="45">
      <c r="A38" s="218" t="s">
        <v>492</v>
      </c>
      <c r="B38" s="217">
        <v>0</v>
      </c>
      <c r="C38" s="217">
        <v>0</v>
      </c>
      <c r="D38" s="216"/>
      <c r="E38" s="222"/>
      <c r="F38" s="222"/>
      <c r="G38" s="310"/>
      <c r="H38" s="310"/>
    </row>
    <row r="39" spans="1:8" s="226" customFormat="1" ht="28.5" customHeight="1">
      <c r="A39" s="212" t="s">
        <v>493</v>
      </c>
      <c r="B39" s="215">
        <f>SUM(B40:B46)</f>
        <v>361548.27</v>
      </c>
      <c r="C39" s="215">
        <f>SUM(C40:C46)</f>
        <v>254428.95</v>
      </c>
      <c r="D39" s="216"/>
      <c r="E39" s="223"/>
      <c r="F39" s="223"/>
      <c r="G39" s="310"/>
      <c r="H39" s="310"/>
    </row>
    <row r="40" spans="1:8" s="226" customFormat="1" ht="18.75" customHeight="1">
      <c r="A40" s="218" t="s">
        <v>494</v>
      </c>
      <c r="B40" s="217">
        <v>0</v>
      </c>
      <c r="C40" s="217">
        <v>0</v>
      </c>
      <c r="D40" s="216"/>
      <c r="E40" s="223"/>
      <c r="F40" s="223"/>
      <c r="G40" s="310"/>
      <c r="H40" s="310"/>
    </row>
    <row r="41" spans="1:8" s="226" customFormat="1" ht="31.5" customHeight="1">
      <c r="A41" s="218" t="s">
        <v>495</v>
      </c>
      <c r="B41" s="217">
        <v>341674.76</v>
      </c>
      <c r="C41" s="217">
        <v>254428.95</v>
      </c>
      <c r="D41" s="216"/>
      <c r="E41" s="223"/>
      <c r="F41" s="223"/>
      <c r="G41" s="310"/>
      <c r="H41" s="310"/>
    </row>
    <row r="42" spans="1:8" s="226" customFormat="1" ht="30">
      <c r="A42" s="218" t="s">
        <v>496</v>
      </c>
      <c r="B42" s="217">
        <v>0</v>
      </c>
      <c r="C42" s="217">
        <v>0</v>
      </c>
      <c r="D42" s="216"/>
      <c r="E42" s="223"/>
      <c r="F42" s="223"/>
      <c r="G42" s="310"/>
      <c r="H42" s="310"/>
    </row>
    <row r="43" spans="1:8" s="226" customFormat="1" ht="18.75" customHeight="1">
      <c r="A43" s="218" t="s">
        <v>497</v>
      </c>
      <c r="B43" s="217">
        <v>19873.509999999998</v>
      </c>
      <c r="C43" s="217">
        <v>0</v>
      </c>
      <c r="D43" s="216"/>
      <c r="E43" s="223"/>
      <c r="F43" s="223"/>
      <c r="G43" s="310"/>
      <c r="H43" s="310"/>
    </row>
    <row r="44" spans="1:8" s="226" customFormat="1" ht="16.5" customHeight="1">
      <c r="A44" s="218" t="s">
        <v>498</v>
      </c>
      <c r="B44" s="217">
        <v>0</v>
      </c>
      <c r="C44" s="217">
        <v>0</v>
      </c>
      <c r="D44" s="216"/>
      <c r="E44" s="223"/>
      <c r="F44" s="223"/>
      <c r="G44" s="310"/>
      <c r="H44" s="310"/>
    </row>
    <row r="45" spans="1:8" s="226" customFormat="1" ht="18.75" customHeight="1">
      <c r="A45" s="218" t="s">
        <v>499</v>
      </c>
      <c r="B45" s="217">
        <v>0</v>
      </c>
      <c r="C45" s="217">
        <v>0</v>
      </c>
      <c r="D45" s="216"/>
      <c r="E45" s="223"/>
      <c r="F45" s="223"/>
      <c r="G45" s="310"/>
      <c r="H45" s="310"/>
    </row>
    <row r="46" spans="1:8" s="226" customFormat="1" ht="27" customHeight="1">
      <c r="A46" s="218" t="s">
        <v>500</v>
      </c>
      <c r="B46" s="217">
        <v>0</v>
      </c>
      <c r="C46" s="217">
        <v>0</v>
      </c>
      <c r="D46" s="216"/>
      <c r="E46" s="223"/>
      <c r="F46" s="223"/>
      <c r="G46" s="310"/>
      <c r="H46" s="310"/>
    </row>
    <row r="47" spans="1:8" s="226" customFormat="1" ht="18.75" customHeight="1">
      <c r="A47" s="212" t="s">
        <v>501</v>
      </c>
      <c r="B47" s="215">
        <v>79.599999999999994</v>
      </c>
      <c r="C47" s="215">
        <v>2502.7399999999998</v>
      </c>
      <c r="D47" s="216"/>
      <c r="E47" s="223"/>
      <c r="F47" s="223"/>
      <c r="G47" s="310"/>
      <c r="H47" s="310"/>
    </row>
    <row r="48" spans="1:8" s="226" customFormat="1" ht="17.25" customHeight="1">
      <c r="A48" s="212" t="s">
        <v>502</v>
      </c>
      <c r="B48" s="215">
        <f>B8+B27</f>
        <v>6501252.5100000007</v>
      </c>
      <c r="C48" s="215">
        <f>C8+C27</f>
        <v>6722940.830000001</v>
      </c>
      <c r="D48" s="214" t="s">
        <v>503</v>
      </c>
      <c r="E48" s="215">
        <f>E8+E15+E16+E17</f>
        <v>6501252.5100000007</v>
      </c>
      <c r="F48" s="215">
        <f>F8+F15+F16+F17</f>
        <v>6722940.8300000001</v>
      </c>
      <c r="G48" s="310"/>
      <c r="H48" s="310"/>
    </row>
    <row r="49" spans="1:6">
      <c r="A49" s="566"/>
      <c r="B49" s="567"/>
      <c r="C49" s="567"/>
      <c r="D49" s="566"/>
      <c r="E49" s="567"/>
      <c r="F49" s="567"/>
    </row>
    <row r="50" spans="1:6">
      <c r="A50" s="224"/>
      <c r="B50" s="224"/>
      <c r="C50" s="224"/>
      <c r="D50" s="224"/>
      <c r="E50" s="224"/>
      <c r="F50" s="224"/>
    </row>
    <row r="51" spans="1:6">
      <c r="A51" s="224"/>
      <c r="B51" s="224"/>
      <c r="C51" s="224"/>
      <c r="D51" s="224"/>
      <c r="E51" s="224"/>
      <c r="F51" s="224"/>
    </row>
    <row r="52" spans="1:6">
      <c r="A52" s="224"/>
      <c r="B52" s="224"/>
      <c r="C52" s="224"/>
      <c r="D52" s="224" t="s">
        <v>504</v>
      </c>
      <c r="E52" s="224"/>
      <c r="F52" s="224"/>
    </row>
    <row r="53" spans="1:6">
      <c r="A53" s="224"/>
      <c r="B53" s="224"/>
      <c r="C53" s="541" t="s">
        <v>505</v>
      </c>
      <c r="D53" s="542"/>
      <c r="E53" s="224"/>
      <c r="F53" s="224"/>
    </row>
    <row r="54" spans="1:6">
      <c r="A54" s="225" t="s">
        <v>506</v>
      </c>
      <c r="B54" s="225"/>
      <c r="C54" s="543" t="s">
        <v>428</v>
      </c>
      <c r="D54" s="544"/>
      <c r="E54" s="225"/>
      <c r="F54" s="225" t="s">
        <v>426</v>
      </c>
    </row>
    <row r="55" spans="1:6">
      <c r="A55" s="225" t="s">
        <v>427</v>
      </c>
      <c r="E55" s="225"/>
      <c r="F55" s="225" t="s">
        <v>429</v>
      </c>
    </row>
    <row r="56" spans="1:6">
      <c r="A56" s="225"/>
      <c r="B56" s="225"/>
      <c r="C56" s="225"/>
      <c r="E56" s="225"/>
    </row>
    <row r="57" spans="1:6">
      <c r="A57" s="225"/>
      <c r="B57" s="225"/>
      <c r="C57" s="225"/>
      <c r="E57" s="225"/>
    </row>
    <row r="58" spans="1:6">
      <c r="A58" s="225"/>
      <c r="B58" s="225"/>
      <c r="C58" s="225"/>
      <c r="E58" s="225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4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2020-07-06T18:31:58Z</cp:lastPrinted>
  <dcterms:created xsi:type="dcterms:W3CDTF">2020-07-06T11:57:47Z</dcterms:created>
  <dcterms:modified xsi:type="dcterms:W3CDTF">2020-07-06T18:40:44Z</dcterms:modified>
</cp:coreProperties>
</file>